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Sopjes/"/>
    </mc:Choice>
  </mc:AlternateContent>
  <xr:revisionPtr revIDLastSave="22" documentId="8_{E105801A-4991-4560-A770-54D17A6F2B6E}" xr6:coauthVersionLast="47" xr6:coauthVersionMax="47" xr10:uidLastSave="{C525ABDA-49A7-4D4C-B545-B959CD219039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<sst xmlns="http://schemas.openxmlformats.org/spreadsheetml/2006/main" count="606" uniqueCount="325">
  <si>
    <t>Sectorale onderwijsprogrammering</t>
  </si>
  <si>
    <t>Crebo:</t>
  </si>
  <si>
    <t>Crebo handmatig invullen voor de juiste normen!</t>
  </si>
  <si>
    <t>Sector:</t>
  </si>
  <si>
    <t>Economie</t>
  </si>
  <si>
    <t>Kernteam:</t>
  </si>
  <si>
    <t>Infra</t>
  </si>
  <si>
    <t>Crebo + naam opleiding:</t>
  </si>
  <si>
    <t>25723 - Business Support (Allround Assistant Business Services)</t>
  </si>
  <si>
    <t>Leerweg:</t>
  </si>
  <si>
    <t>BOL</t>
  </si>
  <si>
    <t>Kolom opleiding:</t>
  </si>
  <si>
    <t>Cohort:</t>
  </si>
  <si>
    <t>2025/2026</t>
  </si>
  <si>
    <t>Leerjaar:</t>
  </si>
  <si>
    <t>Lengte programmering:</t>
  </si>
  <si>
    <t>2 jaar</t>
  </si>
  <si>
    <t>Niveau:</t>
  </si>
  <si>
    <t>Begindatum opleiding:</t>
  </si>
  <si>
    <t>(dd-mm-jjjj)</t>
  </si>
  <si>
    <t>Aantal maanden:</t>
  </si>
  <si>
    <t>Einddatum opleiding:</t>
  </si>
  <si>
    <t>31-06-2027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</si>
  <si>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</si>
  <si>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</si>
  <si>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</si>
  <si>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</si>
  <si>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</si>
  <si>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</si>
  <si>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</si>
  <si>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</si>
  <si>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</si>
  <si>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</si>
  <si>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</si>
  <si>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</si>
  <si>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</si>
  <si>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</si>
  <si>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</si>
  <si>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</si>
  <si>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</si>
  <si>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</si>
  <si>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</si>
  <si>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</si>
  <si>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</si>
  <si>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</si>
  <si>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</si>
  <si>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</si>
  <si>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</si>
  <si>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</si>
  <si>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</si>
  <si>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</si>
  <si>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</si>
  <si>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</si>
  <si>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</si>
  <si>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</si>
  <si>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</si>
  <si>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</si>
  <si>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</si>
  <si>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</si>
  <si>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</si>
  <si>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</si>
  <si>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</si>
  <si>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</si>
  <si>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</si>
  <si>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</si>
  <si>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</si>
  <si>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</si>
  <si>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</si>
  <si>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</si>
  <si>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</si>
  <si>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</si>
  <si>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</si>
  <si>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</si>
  <si>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</si>
  <si>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</si>
  <si>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</si>
  <si>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</si>
  <si>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</si>
  <si>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</si>
  <si>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</si>
  <si>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</si>
  <si>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</si>
  <si>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</si>
  <si>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</si>
  <si>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</si>
  <si>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</si>
  <si>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</si>
  <si>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</si>
  <si>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</si>
  <si>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</si>
  <si>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</si>
  <si>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</si>
  <si>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</si>
  <si>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</si>
  <si>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</si>
  <si>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</si>
  <si>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</si>
  <si>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</si>
  <si>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</si>
  <si>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</si>
  <si>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</si>
  <si>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</si>
  <si>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</si>
  <si>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</si>
  <si>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</si>
  <si>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</si>
  <si>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</si>
  <si>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</si>
  <si>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</si>
  <si>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</si>
  <si>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</si>
  <si>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</si>
  <si>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</si>
  <si>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</si>
  <si>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</si>
  <si>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</si>
  <si>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</si>
  <si>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</si>
  <si>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</si>
  <si>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</si>
  <si>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</si>
  <si>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</si>
  <si>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</si>
  <si>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</si>
  <si>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</si>
  <si>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</si>
  <si>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</si>
  <si>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</si>
  <si>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</si>
  <si>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</si>
  <si>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</si>
  <si>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</si>
  <si>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</si>
  <si>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</si>
  <si>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</si>
  <si>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</si>
  <si>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</si>
  <si>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</si>
  <si>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</si>
  <si>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</si>
  <si>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</si>
  <si>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</si>
  <si>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</si>
  <si>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</si>
  <si>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</si>
  <si>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</si>
  <si>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</si>
  <si>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</si>
  <si>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</si>
  <si>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</si>
  <si>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</si>
  <si>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</si>
  <si>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</si>
  <si>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</si>
  <si>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</si>
  <si>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</si>
  <si>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</si>
  <si>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</si>
  <si>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</si>
  <si>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</si>
  <si>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</si>
  <si>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</si>
  <si>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</si>
  <si>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</si>
  <si>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</si>
  <si>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</si>
  <si>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</si>
  <si>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</si>
  <si>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</si>
  <si>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</si>
  <si>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</si>
  <si>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</si>
  <si>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</si>
  <si>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</si>
  <si>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</si>
  <si>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Gezondheidszorg</t>
  </si>
  <si>
    <t>Technologie &amp; ICT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</si>
  <si>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</si>
  <si>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</si>
  <si>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</si>
  <si>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</si>
  <si>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</si>
  <si>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</si>
  <si>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</si>
  <si>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Mobiliteit</t>
  </si>
  <si>
    <t>Bouwkunde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</si>
  <si>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</si>
  <si>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</si>
  <si>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</si>
  <si>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</si>
  <si>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</si>
  <si>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</si>
  <si>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</si>
  <si>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</si>
  <si>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</si>
  <si>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</si>
  <si>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</si>
  <si>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</si>
  <si>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</si>
  <si>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</si>
  <si>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</si>
  <si>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</si>
  <si>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</si>
  <si>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</si>
  <si>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</si>
  <si>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</si>
  <si>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</si>
  <si>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</si>
  <si>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</si>
  <si>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</si>
  <si>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</si>
  <si>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</si>
  <si>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</si>
  <si>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</si>
  <si>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</si>
  <si>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</si>
  <si>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</si>
  <si>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</si>
  <si>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</si>
  <si>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</si>
  <si>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</si>
  <si>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</si>
  <si>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</si>
  <si>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</si>
  <si>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</si>
  <si>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</si>
  <si>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</si>
  <si>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</si>
  <si>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</si>
  <si>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</si>
  <si>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</si>
  <si>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</si>
  <si>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</si>
  <si>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</si>
  <si>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</si>
  <si>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</si>
  <si>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</si>
  <si>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</si>
  <si>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</si>
  <si>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27042 -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</si>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</sst>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J32" sqref="J32"/>
    </sheetView>
  </sheetViews>
  <sheetFormatPr defaultColWidth="9.140625" defaultRowHeight="14.45" zeroHeight="1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10.5703125" style="75" bestFit="1" customWidth="1"/>
    <col min="18" max="18" width="10" style="75" bestFit="1" customWidth="1"/>
    <col min="19" max="16384" width="9.140625" style="75"/>
  </cols>
  <sheetData>
    <row r="1" spans="2:14" ht="1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>
      <c r="B4" s="54" t="s">
        <v>1</v>
      </c>
      <c r="C4" s="76"/>
      <c r="D4" s="96">
        <v>25723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VLOOKUP($D$5,Parameters!$A$97:$B$101,2,FALSE)</f>
        <v>Economie</v>
      </c>
    </row>
    <row r="5" spans="2:14" ht="15" customHeight="1">
      <c r="B5" s="100" t="s">
        <v>3</v>
      </c>
      <c r="C5" s="100"/>
      <c r="D5" s="142" t="s">
        <v>4</v>
      </c>
      <c r="E5" s="144"/>
      <c r="F5" s="100"/>
      <c r="G5" s="77" t="s">
        <v>5</v>
      </c>
      <c r="H5" s="151" t="s">
        <v>6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>
      <c r="B6" s="100" t="s">
        <v>7</v>
      </c>
      <c r="C6" s="100"/>
      <c r="D6" s="142" t="s">
        <v>8</v>
      </c>
      <c r="E6" s="143"/>
      <c r="F6" s="143"/>
      <c r="G6" s="143"/>
      <c r="H6" s="143"/>
      <c r="I6" s="143"/>
      <c r="J6" s="143"/>
      <c r="K6" s="144"/>
      <c r="M6" s="94" t="s">
        <v>9</v>
      </c>
      <c r="N6" s="94" t="str">
        <f>VLOOKUP($D$7,Parameters!$A$81:$E$82,2,FALSE)</f>
        <v>BOL</v>
      </c>
    </row>
    <row r="7" spans="2:14" ht="15" customHeight="1">
      <c r="B7" s="100" t="s">
        <v>9</v>
      </c>
      <c r="C7" s="100"/>
      <c r="D7" s="142" t="s">
        <v>10</v>
      </c>
      <c r="E7" s="144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11</v>
      </c>
      <c r="N7" s="94">
        <f>VLOOKUP($D$7,Parameters!$A$81:$E$82,3,FALSE)</f>
        <v>2</v>
      </c>
    </row>
    <row r="8" spans="2:14" ht="15" customHeight="1">
      <c r="B8" s="100" t="s">
        <v>12</v>
      </c>
      <c r="C8" s="100"/>
      <c r="D8" s="142" t="s">
        <v>13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14</v>
      </c>
      <c r="N8" s="94">
        <f>VLOOKUP($D$8,Parameters!$A$104:$B$107,2,FALSE)</f>
        <v>1</v>
      </c>
    </row>
    <row r="9" spans="2:14" ht="15" customHeight="1">
      <c r="B9" s="100" t="s">
        <v>15</v>
      </c>
      <c r="C9" s="100"/>
      <c r="D9" s="142" t="s">
        <v>16</v>
      </c>
      <c r="E9" s="144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17</v>
      </c>
      <c r="N9" s="101">
        <f>VLOOKUP($D$6,Opleidingen!A2:B154,2,FALSE)</f>
        <v>3</v>
      </c>
    </row>
    <row r="10" spans="2:14" ht="15" customHeight="1">
      <c r="B10" s="100" t="s">
        <v>18</v>
      </c>
      <c r="C10" s="100"/>
      <c r="D10" s="98">
        <v>45870</v>
      </c>
      <c r="E10" s="100"/>
      <c r="F10" s="100"/>
      <c r="G10" s="100" t="s">
        <v>19</v>
      </c>
      <c r="H10" s="100"/>
      <c r="I10" s="100"/>
      <c r="J10" s="100"/>
      <c r="K10" s="100"/>
      <c r="M10" s="94" t="s">
        <v>20</v>
      </c>
      <c r="N10" s="94">
        <f>VLOOKUP($D$9,Parameters!$A$4:$R$27,17,FALSE)</f>
        <v>20</v>
      </c>
    </row>
    <row r="11" spans="2:14" ht="15" customHeight="1">
      <c r="B11" s="100" t="s">
        <v>21</v>
      </c>
      <c r="C11" s="100"/>
      <c r="D11" s="98" t="s">
        <v>22</v>
      </c>
      <c r="E11" s="100"/>
      <c r="F11" s="100"/>
      <c r="G11" s="100" t="s">
        <v>19</v>
      </c>
      <c r="H11" s="100"/>
      <c r="I11" s="100"/>
      <c r="J11" s="100"/>
      <c r="K11" s="100"/>
      <c r="M11" s="94" t="s">
        <v>23</v>
      </c>
      <c r="N11" s="101">
        <f>VLOOKUP($D$9,Parameters!$A$4:$R$27,18,FALSE)</f>
        <v>2</v>
      </c>
    </row>
    <row r="12" spans="2:14" ht="14.1" customHeight="1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24</v>
      </c>
      <c r="N12" s="101" t="str">
        <f>IF(ISERROR(SEARCH("sprint",$D$6)),"regulier","sprint")</f>
        <v>regulier</v>
      </c>
    </row>
    <row r="13" spans="2:14">
      <c r="B13" s="103" t="s">
        <v>25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Nee</v>
      </c>
      <c r="M13" s="94" t="s">
        <v>26</v>
      </c>
      <c r="N13" s="101">
        <f>$D$4</f>
        <v>25723</v>
      </c>
    </row>
    <row r="14" spans="2:14">
      <c r="B14" s="103" t="s">
        <v>27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>
      <c r="B15" s="79" t="s">
        <v>28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2</v>
      </c>
      <c r="M15" s="94"/>
      <c r="N15" s="101"/>
    </row>
    <row r="16" spans="2:14" ht="9" customHeigh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>
      <c r="A17" s="100"/>
      <c r="B17" s="145"/>
      <c r="C17" s="145"/>
      <c r="D17" s="145"/>
      <c r="E17" s="145"/>
      <c r="F17" s="146"/>
      <c r="G17" s="147" t="s">
        <v>29</v>
      </c>
      <c r="H17" s="148"/>
      <c r="I17" s="149" t="s">
        <v>30</v>
      </c>
      <c r="J17" s="150"/>
      <c r="K17" s="107" t="s">
        <v>31</v>
      </c>
      <c r="M17" s="108" t="s">
        <v>32</v>
      </c>
      <c r="N17" s="27" t="s">
        <v>33</v>
      </c>
      <c r="O17" s="69" t="s">
        <v>34</v>
      </c>
      <c r="P17" s="110"/>
      <c r="Q17" s="111"/>
      <c r="R17" s="111"/>
    </row>
    <row r="18" spans="1:18">
      <c r="A18" s="100"/>
      <c r="B18" s="152" t="s">
        <v>35</v>
      </c>
      <c r="C18" s="153"/>
      <c r="D18" s="153"/>
      <c r="E18" s="153"/>
      <c r="F18" s="153"/>
      <c r="G18" s="154">
        <f>N18</f>
        <v>3000</v>
      </c>
      <c r="H18" s="155"/>
      <c r="I18" s="154">
        <f>(I19+I20+I21)</f>
        <v>3063</v>
      </c>
      <c r="J18" s="155"/>
      <c r="K18" s="105" t="str">
        <f>IF(I18="-","",IF(K51&gt;(I18-1),"Ja","Nee"))</f>
        <v>Nee</v>
      </c>
      <c r="M18" s="94" t="str">
        <f>IF(K51&gt;G18,"Ja","Nee")</f>
        <v>Nee</v>
      </c>
      <c r="N18" s="109">
        <f>IF(ISERROR(O18),(VLOOKUP($D$9,Parameters!$A$4:$R$78,$N$7,FALSE)),O18)</f>
        <v>3000</v>
      </c>
      <c r="O18" s="110">
        <f>VLOOKUP(($D$4),Parameters!$A$4:$R$78,$N$7,FALSE)</f>
        <v>3000</v>
      </c>
      <c r="P18" s="110"/>
      <c r="Q18" s="111"/>
      <c r="R18" s="111"/>
    </row>
    <row r="19" spans="1:18">
      <c r="A19" s="100"/>
      <c r="B19" s="152" t="s">
        <v>36</v>
      </c>
      <c r="C19" s="153"/>
      <c r="D19" s="153"/>
      <c r="E19" s="153"/>
      <c r="F19" s="153"/>
      <c r="G19" s="154">
        <f>N19</f>
        <v>1700</v>
      </c>
      <c r="H19" s="155"/>
      <c r="I19" s="154">
        <f>IF(G19="-","-",G19*(100%+Parameters!$B$91))</f>
        <v>1751</v>
      </c>
      <c r="J19" s="155"/>
      <c r="K19" s="105" t="str">
        <f>IF(I19="-","nvt",IF(I51&lt;G19,"Nee",IF(I51&lt;I19,"Nee","Ja")))</f>
        <v>Nee</v>
      </c>
      <c r="M19" s="94" t="str">
        <f>IF(G19="-","nvt",IF(I51&gt;G19,"Ja","Nee"))</f>
        <v>Nee</v>
      </c>
      <c r="N19" s="109">
        <f>IF(ISERROR(O19),(VLOOKUP($D$9,Parameters!$A$4:$R$78,$N$7+3,FALSE)),O19)</f>
        <v>1700</v>
      </c>
      <c r="O19" s="110">
        <f>VLOOKUP($D$4,Parameters!$A$4:$R$78,$N$7+3,FALSE)</f>
        <v>1700</v>
      </c>
      <c r="P19" s="110"/>
      <c r="Q19" s="111"/>
      <c r="R19" s="112"/>
    </row>
    <row r="20" spans="1:18">
      <c r="A20" s="100"/>
      <c r="B20" s="152" t="s">
        <v>37</v>
      </c>
      <c r="C20" s="153"/>
      <c r="D20" s="153"/>
      <c r="E20" s="153"/>
      <c r="F20" s="153"/>
      <c r="G20" s="154">
        <f>N20</f>
        <v>900</v>
      </c>
      <c r="H20" s="155"/>
      <c r="I20" s="154">
        <f>IF(G20="-","-",G20*(100%))</f>
        <v>900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900</v>
      </c>
      <c r="O20" s="110">
        <f>VLOOKUP($D$4,Parameters!$A$4:$R$78,$N$7+6,FALSE)</f>
        <v>900</v>
      </c>
      <c r="P20" s="110"/>
      <c r="Q20" s="111"/>
      <c r="R20" s="111"/>
    </row>
    <row r="21" spans="1:18">
      <c r="A21" s="100"/>
      <c r="B21" s="152" t="s">
        <v>38</v>
      </c>
      <c r="C21" s="153"/>
      <c r="D21" s="153"/>
      <c r="E21" s="153"/>
      <c r="F21" s="153"/>
      <c r="G21" s="154">
        <f>N21</f>
        <v>400</v>
      </c>
      <c r="H21" s="155"/>
      <c r="I21" s="154">
        <f>IF(G21="-","-",G21*(100%+Parameters!$B$91))</f>
        <v>412</v>
      </c>
      <c r="J21" s="155"/>
      <c r="K21" s="105" t="s">
        <v>39</v>
      </c>
      <c r="M21" s="94" t="s">
        <v>39</v>
      </c>
      <c r="N21" s="109">
        <f>IF(ISERROR(O21),(VLOOKUP($D$9,Parameters!$A$4:$R$78,$N$7+9,FALSE)),O21)</f>
        <v>400</v>
      </c>
      <c r="O21" s="110">
        <f>VLOOKUP($D$4,Parameters!$A$4:$R$78,$N$7+9,FALSE)</f>
        <v>400</v>
      </c>
      <c r="P21" s="110"/>
      <c r="Q21" s="111"/>
      <c r="R21" s="111"/>
    </row>
    <row r="22" spans="1:18">
      <c r="A22" s="100"/>
      <c r="B22" s="152" t="s">
        <v>40</v>
      </c>
      <c r="C22" s="153"/>
      <c r="D22" s="153"/>
      <c r="E22" s="153"/>
      <c r="F22" s="153"/>
      <c r="G22" s="154">
        <f>N22</f>
        <v>650</v>
      </c>
      <c r="H22" s="155"/>
      <c r="I22" s="154">
        <f>IF(G22="-","-",G22*(100%+Parameters!$B$91))</f>
        <v>669.5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650</v>
      </c>
      <c r="O22" s="110">
        <f>VLOOKUP($D$4,Parameters!$A$4:$R$78,$N$7+12,FALSE)</f>
        <v>650</v>
      </c>
      <c r="P22" s="110"/>
      <c r="Q22" s="111"/>
      <c r="R22" s="111"/>
    </row>
    <row r="23" spans="1:18" ht="9" customHeight="1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>
      <c r="A24" s="100"/>
      <c r="B24" s="100"/>
      <c r="C24" s="113"/>
      <c r="D24" s="157" t="s">
        <v>41</v>
      </c>
      <c r="E24" s="158"/>
      <c r="F24" s="158"/>
      <c r="G24" s="158"/>
      <c r="H24" s="158"/>
      <c r="I24" s="159"/>
      <c r="J24" s="114" t="s">
        <v>42</v>
      </c>
      <c r="K24" s="114" t="s">
        <v>43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>
      <c r="A25" s="100"/>
      <c r="B25" s="113"/>
      <c r="C25" s="113"/>
      <c r="D25" s="119" t="s">
        <v>44</v>
      </c>
      <c r="E25" s="156" t="s">
        <v>45</v>
      </c>
      <c r="F25" s="156"/>
      <c r="G25" s="120" t="s">
        <v>46</v>
      </c>
      <c r="H25" s="120" t="s">
        <v>47</v>
      </c>
      <c r="I25" s="120" t="s">
        <v>48</v>
      </c>
      <c r="J25" s="114"/>
      <c r="K25" s="114"/>
      <c r="L25" s="86"/>
      <c r="M25" s="27" t="s">
        <v>49</v>
      </c>
      <c r="N25" s="101"/>
      <c r="O25" s="121" t="s">
        <v>50</v>
      </c>
      <c r="P25" s="121" t="s">
        <v>51</v>
      </c>
      <c r="Q25" s="117"/>
      <c r="R25" s="117"/>
    </row>
    <row r="26" spans="1:18">
      <c r="A26" s="100"/>
      <c r="B26" s="160" t="str">
        <f>"Leerjaar "&amp;$N$8</f>
        <v>Leerjaar 1</v>
      </c>
      <c r="C26" s="113" t="s">
        <v>52</v>
      </c>
      <c r="D26" s="123">
        <v>30</v>
      </c>
      <c r="E26" s="161">
        <f>(D26*Parameters!$B$92)/60</f>
        <v>25</v>
      </c>
      <c r="F26" s="162"/>
      <c r="G26" s="124">
        <f>IF($N$6="BOL",Parameters!C85,Parameters!B85)</f>
        <v>9.5</v>
      </c>
      <c r="H26" s="125">
        <f>E26*G26</f>
        <v>237.5</v>
      </c>
      <c r="I26" s="126"/>
      <c r="J26" s="126">
        <v>163</v>
      </c>
      <c r="K26" s="125">
        <f>J26+I26+H26</f>
        <v>400.5</v>
      </c>
      <c r="M26" s="101" t="s">
        <v>53</v>
      </c>
      <c r="N26" s="109">
        <f>IF(N10&gt;=10,10,N10)</f>
        <v>10</v>
      </c>
      <c r="O26" s="110"/>
      <c r="P26" s="110"/>
      <c r="Q26" s="111"/>
      <c r="R26" s="111"/>
    </row>
    <row r="27" spans="1:18">
      <c r="A27" s="100"/>
      <c r="B27" s="160"/>
      <c r="C27" s="113" t="s">
        <v>54</v>
      </c>
      <c r="D27" s="126">
        <v>30</v>
      </c>
      <c r="E27" s="161">
        <f>(D27*Parameters!$B$92)/60</f>
        <v>25</v>
      </c>
      <c r="F27" s="162"/>
      <c r="G27" s="124">
        <f>IF($N$6="BOL",Parameters!C86,Parameters!B86)</f>
        <v>9.5</v>
      </c>
      <c r="H27" s="125">
        <f>E27*G27</f>
        <v>237.5</v>
      </c>
      <c r="I27" s="126"/>
      <c r="J27" s="126">
        <v>163</v>
      </c>
      <c r="K27" s="125">
        <f>J27+I27+H27</f>
        <v>400.5</v>
      </c>
      <c r="M27" s="101" t="s">
        <v>55</v>
      </c>
      <c r="N27" s="109">
        <f>N22*(100%+Parameters!$B$91)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>
      <c r="A28" s="100"/>
      <c r="B28" s="160"/>
      <c r="C28" s="113" t="s">
        <v>56</v>
      </c>
      <c r="D28" s="126"/>
      <c r="E28" s="161">
        <f>(D28*Parameters!$B$92)/60</f>
        <v>0</v>
      </c>
      <c r="F28" s="162"/>
      <c r="G28" s="124">
        <f>IF($N$6="BOL",Parameters!C87,Parameters!B87)</f>
        <v>9.5</v>
      </c>
      <c r="H28" s="125">
        <f>E28*G28</f>
        <v>0</v>
      </c>
      <c r="I28" s="126"/>
      <c r="J28" s="126">
        <v>162</v>
      </c>
      <c r="K28" s="125">
        <f>J28+I28+H28</f>
        <v>162</v>
      </c>
      <c r="M28" s="101" t="s">
        <v>57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>
      <c r="A29" s="100"/>
      <c r="B29" s="160"/>
      <c r="C29" s="113" t="s">
        <v>58</v>
      </c>
      <c r="D29" s="126">
        <v>30</v>
      </c>
      <c r="E29" s="161">
        <f>(D29*Parameters!$B$92)/60</f>
        <v>25</v>
      </c>
      <c r="F29" s="162"/>
      <c r="G29" s="124">
        <f>IF($N$6="BOL",Parameters!C88,Parameters!B88)</f>
        <v>8.5</v>
      </c>
      <c r="H29" s="125">
        <f>E29*G29</f>
        <v>212.5</v>
      </c>
      <c r="I29" s="126"/>
      <c r="J29" s="126">
        <v>162</v>
      </c>
      <c r="K29" s="125">
        <f>J29+I29+H29</f>
        <v>374.5</v>
      </c>
      <c r="M29" s="101" t="s">
        <v>59</v>
      </c>
      <c r="N29" s="109">
        <f>IF($N$6="BOL",N26*1000/10,IF($N$6="BBL",N26*850/10,0))*(100%+Parameters!$B$91)</f>
        <v>1030</v>
      </c>
      <c r="O29" s="110">
        <f>N29/(100%+Parameters!$B$91)</f>
        <v>1000</v>
      </c>
      <c r="P29" s="110">
        <f>IF(K30&gt;=O29,0,1)</f>
        <v>0</v>
      </c>
      <c r="Q29" s="111"/>
      <c r="R29" s="127"/>
    </row>
    <row r="30" spans="1:18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650</v>
      </c>
      <c r="K30" s="131">
        <f>SUM(K26:K29)</f>
        <v>1337.5</v>
      </c>
      <c r="M30" s="94" t="s">
        <v>60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>
      <c r="A32" s="100"/>
      <c r="B32" s="160" t="str">
        <f>IF($N$11&gt;=2,"Leerjaar "&amp;$N$8+1,"")</f>
        <v>Leerjaar 2</v>
      </c>
      <c r="C32" s="113" t="s">
        <v>52</v>
      </c>
      <c r="D32" s="126">
        <v>30</v>
      </c>
      <c r="E32" s="161">
        <f>(D32*Parameters!$B$92)/60</f>
        <v>25</v>
      </c>
      <c r="F32" s="162"/>
      <c r="G32" s="124">
        <f>IF($N$11&gt;=2,IF($N$6="BOL",Parameters!C85,Parameters!B85),"-")</f>
        <v>9.5</v>
      </c>
      <c r="H32" s="125">
        <f>IF(G32&lt;&gt;"-",E32*G32,0)</f>
        <v>237.5</v>
      </c>
      <c r="I32" s="126">
        <v>0</v>
      </c>
      <c r="J32" s="126">
        <v>163</v>
      </c>
      <c r="K32" s="125">
        <f t="shared" ref="K32:K35" si="0">J32+I32+H32</f>
        <v>400.5</v>
      </c>
      <c r="M32" s="101" t="s">
        <v>53</v>
      </c>
      <c r="N32" s="109">
        <f>IF(N10-N26&gt;=10,10,N10-N26)</f>
        <v>10</v>
      </c>
      <c r="O32" s="110"/>
      <c r="P32" s="110"/>
      <c r="Q32" s="111"/>
      <c r="R32" s="111"/>
    </row>
    <row r="33" spans="1:18">
      <c r="A33" s="100"/>
      <c r="B33" s="160"/>
      <c r="C33" s="113" t="s">
        <v>54</v>
      </c>
      <c r="D33" s="126"/>
      <c r="E33" s="161">
        <f>(D33*Parameters!$B$92)/60</f>
        <v>0</v>
      </c>
      <c r="F33" s="162"/>
      <c r="G33" s="124">
        <f>IF($N$11&gt;=2,IF($N$6="BOL",Parameters!C86,Parameters!B86),"-")</f>
        <v>9.5</v>
      </c>
      <c r="H33" s="125">
        <f t="shared" ref="H33:H35" si="1">IF(G33&lt;&gt;"-",E33*G33,0)</f>
        <v>0</v>
      </c>
      <c r="I33" s="126">
        <v>0</v>
      </c>
      <c r="J33" s="126">
        <v>163</v>
      </c>
      <c r="K33" s="125">
        <f t="shared" si="0"/>
        <v>163</v>
      </c>
      <c r="M33" s="101" t="s">
        <v>55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>
      <c r="A34" s="100"/>
      <c r="B34" s="160"/>
      <c r="C34" s="113" t="s">
        <v>56</v>
      </c>
      <c r="D34" s="126">
        <v>30</v>
      </c>
      <c r="E34" s="161">
        <f>(D34*Parameters!$B$92)/60</f>
        <v>25</v>
      </c>
      <c r="F34" s="162"/>
      <c r="G34" s="124">
        <f>IF($N$11&gt;=2,IF($N$6="BOL",Parameters!C87,Parameters!B87),"-")</f>
        <v>9.5</v>
      </c>
      <c r="H34" s="125">
        <f t="shared" si="1"/>
        <v>237.5</v>
      </c>
      <c r="I34" s="126">
        <v>0</v>
      </c>
      <c r="J34" s="126">
        <v>162</v>
      </c>
      <c r="K34" s="125">
        <f t="shared" si="0"/>
        <v>399.5</v>
      </c>
      <c r="M34" s="101" t="s">
        <v>57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  <c r="Q34" s="111"/>
      <c r="R34" s="111"/>
    </row>
    <row r="35" spans="1:18">
      <c r="A35" s="100"/>
      <c r="B35" s="160"/>
      <c r="C35" s="113" t="s">
        <v>58</v>
      </c>
      <c r="D35" s="126"/>
      <c r="E35" s="161">
        <f>(D35*Parameters!$B$92)/60</f>
        <v>0</v>
      </c>
      <c r="F35" s="162"/>
      <c r="G35" s="124">
        <f>IF($N$11&gt;=2,IF($N$6="BOL",Parameters!C88,Parameters!B88),"-")</f>
        <v>8.5</v>
      </c>
      <c r="H35" s="125">
        <f t="shared" si="1"/>
        <v>0</v>
      </c>
      <c r="I35" s="126">
        <v>0</v>
      </c>
      <c r="J35" s="126">
        <v>162</v>
      </c>
      <c r="K35" s="125">
        <f t="shared" si="0"/>
        <v>162</v>
      </c>
      <c r="M35" s="101" t="s">
        <v>59</v>
      </c>
      <c r="N35" s="109">
        <f>IF($N$6="BOL",N32*1000/10,IF($N$6="BBL",N32*850/10,0))*(100%+Parameters!$B$91)</f>
        <v>1030</v>
      </c>
      <c r="O35" s="110">
        <f>N35/(100%+Parameters!$B$91)</f>
        <v>1000</v>
      </c>
      <c r="P35" s="110">
        <f>IF(K36&gt;=O35,0,1)</f>
        <v>0</v>
      </c>
      <c r="Q35" s="111"/>
      <c r="R35" s="111"/>
    </row>
    <row r="36" spans="1:18">
      <c r="A36" s="100"/>
      <c r="B36" s="122"/>
      <c r="C36" s="113"/>
      <c r="D36" s="87" t="str">
        <f>IF(K36&gt;Parameters!$D$91,"Teveel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475</v>
      </c>
      <c r="I36" s="130">
        <f>SUM(I32:I35)</f>
        <v>0</v>
      </c>
      <c r="J36" s="131">
        <f>SUM(J32:J35)</f>
        <v>650</v>
      </c>
      <c r="K36" s="131">
        <f>SUM(K32:K35)</f>
        <v>1125</v>
      </c>
      <c r="M36" s="94" t="s">
        <v>60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>
      <c r="A38" s="100"/>
      <c r="B38" s="160" t="str">
        <f>IF($N$11&gt;=3,"Leerjaar "&amp;$N$8+2,"")</f>
        <v/>
      </c>
      <c r="C38" s="113" t="s">
        <v>52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53</v>
      </c>
      <c r="N38" s="109">
        <f>IF(N10-N26-N32&gt;=10,10,N10-N26-N32)</f>
        <v>0</v>
      </c>
      <c r="O38" s="110"/>
      <c r="P38" s="110"/>
      <c r="Q38" s="111"/>
      <c r="R38" s="111"/>
    </row>
    <row r="39" spans="1:18">
      <c r="A39" s="100"/>
      <c r="B39" s="160"/>
      <c r="C39" s="113" t="s">
        <v>54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55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  <c r="Q39" s="111"/>
      <c r="R39" s="111"/>
    </row>
    <row r="40" spans="1:18">
      <c r="A40" s="100"/>
      <c r="B40" s="160"/>
      <c r="C40" s="113" t="s">
        <v>56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57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>
      <c r="A41" s="100"/>
      <c r="B41" s="160"/>
      <c r="C41" s="113" t="s">
        <v>58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59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  <c r="Q41" s="111"/>
      <c r="R41" s="111"/>
    </row>
    <row r="42" spans="1:18">
      <c r="A42" s="100"/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60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>
      <c r="A44" s="100"/>
      <c r="B44" s="160" t="str">
        <f>IF($N$11&gt;=4,"Leerjaar "&amp;$N$8+3,"")</f>
        <v/>
      </c>
      <c r="C44" s="113" t="s">
        <v>52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53</v>
      </c>
      <c r="N44" s="109">
        <f>IF(N10-N26-N32-N38&gt;=10,10,N10-N26-N32-N38)</f>
        <v>0</v>
      </c>
      <c r="O44" s="110"/>
      <c r="P44" s="110"/>
      <c r="Q44" s="111"/>
      <c r="R44" s="111"/>
    </row>
    <row r="45" spans="1:18">
      <c r="A45" s="100"/>
      <c r="B45" s="160"/>
      <c r="C45" s="113" t="s">
        <v>54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55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  <c r="Q45" s="111"/>
      <c r="R45" s="111"/>
    </row>
    <row r="46" spans="1:18">
      <c r="A46" s="100"/>
      <c r="B46" s="160"/>
      <c r="C46" s="113" t="s">
        <v>56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57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>
      <c r="A47" s="100"/>
      <c r="B47" s="160"/>
      <c r="C47" s="113" t="s">
        <v>58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59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  <c r="Q47" s="111"/>
      <c r="R47" s="111"/>
    </row>
    <row r="48" spans="1:18">
      <c r="A48" s="100"/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60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>
      <c r="A50" s="100"/>
      <c r="B50" s="100"/>
      <c r="C50" s="100"/>
      <c r="D50" s="100"/>
      <c r="E50" s="100"/>
      <c r="F50" s="100"/>
      <c r="G50" s="113"/>
      <c r="H50" s="100"/>
      <c r="I50" s="132" t="s">
        <v>61</v>
      </c>
      <c r="J50" s="132" t="s">
        <v>42</v>
      </c>
      <c r="K50" s="132" t="s">
        <v>43</v>
      </c>
      <c r="M50" s="94"/>
      <c r="N50" s="109"/>
      <c r="O50" s="110"/>
      <c r="P50" s="110"/>
    </row>
    <row r="51" spans="1:16" s="89" customFormat="1">
      <c r="A51" s="100"/>
      <c r="B51" s="133"/>
      <c r="C51" s="133"/>
      <c r="D51" s="100"/>
      <c r="E51" s="100"/>
      <c r="F51" s="133"/>
      <c r="G51" s="100"/>
      <c r="H51" s="129" t="s">
        <v>62</v>
      </c>
      <c r="I51" s="134">
        <f>H48+H42+H36+H30+I48+I42+I36+I30</f>
        <v>1162.5</v>
      </c>
      <c r="J51" s="105">
        <f>J48+J42+J36+J30</f>
        <v>1300</v>
      </c>
      <c r="K51" s="134">
        <f>K48+K42+K36+K30</f>
        <v>2462.5</v>
      </c>
      <c r="L51" s="72"/>
      <c r="M51" s="94" t="s">
        <v>63</v>
      </c>
      <c r="N51" s="135">
        <f>N48+N42+N36+N30</f>
        <v>0</v>
      </c>
      <c r="O51" s="69"/>
      <c r="P51" s="69"/>
    </row>
    <row r="52" spans="1:16" s="90" customFormat="1" ht="1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>
      <c r="G81" s="100"/>
    </row>
    <row r="82" spans="7:7" hidden="1">
      <c r="G82" s="100"/>
    </row>
    <row r="83" spans="7:7" hidden="1">
      <c r="G83" s="100"/>
    </row>
    <row r="84" spans="7:7" hidden="1">
      <c r="G84" s="100"/>
    </row>
    <row r="85" spans="7:7" hidden="1">
      <c r="G85" s="100"/>
    </row>
    <row r="86" spans="7:7" hidden="1">
      <c r="G86" s="100"/>
    </row>
    <row r="87" spans="7:7" hidden="1">
      <c r="G87" s="100"/>
    </row>
    <row r="88" spans="7:7" hidden="1">
      <c r="G88" s="100"/>
    </row>
    <row r="89" spans="7:7" hidden="1">
      <c r="G89" s="100"/>
    </row>
    <row r="90" spans="7:7" hidden="1">
      <c r="G90" s="100"/>
    </row>
    <row r="91" spans="7:7" hidden="1">
      <c r="G91" s="100"/>
    </row>
    <row r="92" spans="7:7" hidden="1">
      <c r="G92" s="100"/>
    </row>
    <row r="93" spans="7:7" hidden="1">
      <c r="G93" s="100"/>
    </row>
    <row r="94" spans="7:7" hidden="1">
      <c r="G94" s="100"/>
    </row>
    <row r="95" spans="7:7" hidden="1">
      <c r="G95" s="100"/>
    </row>
    <row r="96" spans="7:7" hidden="1">
      <c r="G96" s="100"/>
    </row>
    <row r="97" spans="7:7" hidden="1">
      <c r="G97" s="100"/>
    </row>
    <row r="98" spans="7:7" hidden="1">
      <c r="G98" s="100"/>
    </row>
    <row r="99" spans="7:7" hidden="1">
      <c r="G99" s="100"/>
    </row>
    <row r="100" spans="7:7" hidden="1">
      <c r="G100" s="100"/>
    </row>
    <row r="101" spans="7:7" hidden="1">
      <c r="G101" s="100"/>
    </row>
    <row r="102" spans="7:7" hidden="1">
      <c r="G102" s="100"/>
    </row>
    <row r="103" spans="7:7" hidden="1">
      <c r="G103" s="100"/>
    </row>
    <row r="104" spans="7:7" hidden="1">
      <c r="G104" s="100"/>
    </row>
    <row r="105" spans="7:7" hidden="1">
      <c r="G105" s="100"/>
    </row>
    <row r="106" spans="7:7" hidden="1">
      <c r="G106" s="100"/>
    </row>
    <row r="107" spans="7:7" hidden="1">
      <c r="G107" s="100"/>
    </row>
    <row r="108" spans="7:7" hidden="1">
      <c r="G108" s="100"/>
    </row>
    <row r="109" spans="7:7" hidden="1">
      <c r="G109" s="100"/>
    </row>
    <row r="110" spans="7:7" hidden="1">
      <c r="G110" s="100"/>
    </row>
    <row r="111" spans="7:7" hidden="1">
      <c r="G111" s="100"/>
    </row>
    <row r="112" spans="7:7" hidden="1">
      <c r="G112" s="100"/>
    </row>
    <row r="113" spans="7:7" hidden="1">
      <c r="G113" s="100"/>
    </row>
    <row r="114" spans="7:7" hidden="1">
      <c r="G114" s="100"/>
    </row>
    <row r="115" spans="7:7" hidden="1">
      <c r="G115" s="100"/>
    </row>
    <row r="116" spans="7:7" hidden="1">
      <c r="G116" s="100"/>
    </row>
    <row r="117" spans="7:7" hidden="1">
      <c r="G117" s="100"/>
    </row>
    <row r="118" spans="7:7" hidden="1">
      <c r="G118" s="100"/>
    </row>
    <row r="119" spans="7:7" hidden="1">
      <c r="G119" s="100"/>
    </row>
    <row r="120" spans="7:7" hidden="1">
      <c r="G120" s="100"/>
    </row>
    <row r="121" spans="7:7" hidden="1">
      <c r="G121" s="100"/>
    </row>
    <row r="122" spans="7:7" hidden="1">
      <c r="G122" s="100"/>
    </row>
    <row r="123" spans="7:7" hidden="1">
      <c r="G123" s="100"/>
    </row>
    <row r="124" spans="7:7" hidden="1">
      <c r="G124" s="100"/>
    </row>
    <row r="125" spans="7:7" hidden="1">
      <c r="G125" s="100"/>
    </row>
    <row r="126" spans="7:7" hidden="1">
      <c r="G126" s="100"/>
    </row>
    <row r="127" spans="7:7" hidden="1">
      <c r="G127" s="100"/>
    </row>
    <row r="128" spans="7:7" hidden="1">
      <c r="G128" s="100"/>
    </row>
    <row r="129" spans="7:7" hidden="1">
      <c r="G129" s="100"/>
    </row>
    <row r="130" spans="7:7" hidden="1">
      <c r="G130" s="100"/>
    </row>
    <row r="131" spans="7:7" hidden="1">
      <c r="G131" s="100"/>
    </row>
    <row r="132" spans="7:7" hidden="1">
      <c r="G132" s="100"/>
    </row>
    <row r="133" spans="7:7" hidden="1">
      <c r="G133" s="100"/>
    </row>
    <row r="134" spans="7:7" hidden="1">
      <c r="G134" s="100"/>
    </row>
    <row r="135" spans="7:7" hidden="1">
      <c r="G135" s="100"/>
    </row>
    <row r="136" spans="7:7" hidden="1">
      <c r="G136" s="100"/>
    </row>
    <row r="137" spans="7:7" hidden="1">
      <c r="G137" s="100"/>
    </row>
    <row r="138" spans="7:7" hidden="1">
      <c r="G138" s="100"/>
    </row>
    <row r="139" spans="7:7" hidden="1">
      <c r="G139" s="100"/>
    </row>
    <row r="140" spans="7:7" hidden="1">
      <c r="G140" s="100"/>
    </row>
    <row r="141" spans="7:7" hidden="1">
      <c r="G141" s="100"/>
    </row>
    <row r="142" spans="7:7" hidden="1">
      <c r="G142" s="100"/>
    </row>
    <row r="143" spans="7:7" hidden="1">
      <c r="G143" s="100"/>
    </row>
    <row r="144" spans="7:7" hidden="1">
      <c r="G144" s="100"/>
    </row>
    <row r="145" spans="7:7" hidden="1">
      <c r="G145" s="100"/>
    </row>
    <row r="146" spans="7:7" hidden="1">
      <c r="G146" s="100"/>
    </row>
    <row r="147" spans="7:7" hidden="1">
      <c r="G147" s="100"/>
    </row>
    <row r="148" spans="7:7" hidden="1">
      <c r="G148" s="100"/>
    </row>
    <row r="149" spans="7:7" hidden="1">
      <c r="G149" s="100"/>
    </row>
    <row r="150" spans="7:7" hidden="1">
      <c r="G150" s="100"/>
    </row>
    <row r="151" spans="7:7" hidden="1">
      <c r="G151" s="100"/>
    </row>
    <row r="152" spans="7:7" hidden="1">
      <c r="G152" s="100"/>
    </row>
    <row r="153" spans="7:7" hidden="1">
      <c r="G153" s="100"/>
    </row>
    <row r="154" spans="7:7" hidden="1">
      <c r="G154" s="100"/>
    </row>
    <row r="155" spans="7:7" hidden="1">
      <c r="G155" s="100"/>
    </row>
    <row r="156" spans="7:7" hidden="1">
      <c r="G156" s="100"/>
    </row>
    <row r="157" spans="7:7" hidden="1">
      <c r="G157" s="100"/>
    </row>
    <row r="158" spans="7:7" hidden="1">
      <c r="G158" s="100"/>
    </row>
    <row r="159" spans="7:7" hidden="1">
      <c r="G159" s="100"/>
    </row>
    <row r="160" spans="7:7" hidden="1">
      <c r="G160" s="100"/>
    </row>
    <row r="161" spans="7:7" hidden="1">
      <c r="G161" s="100"/>
    </row>
    <row r="162" spans="7:7" hidden="1">
      <c r="G162" s="100"/>
    </row>
    <row r="163" spans="7:7" hidden="1">
      <c r="G163" s="100"/>
    </row>
    <row r="164" spans="7:7" hidden="1">
      <c r="G164" s="100"/>
    </row>
    <row r="165" spans="7:7" hidden="1">
      <c r="G165" s="100"/>
    </row>
    <row r="166" spans="7:7" hidden="1">
      <c r="G166" s="100"/>
    </row>
    <row r="167" spans="7:7" hidden="1">
      <c r="G167" s="100"/>
    </row>
    <row r="168" spans="7:7" hidden="1">
      <c r="G168" s="100"/>
    </row>
    <row r="169" spans="7:7" hidden="1">
      <c r="G169" s="100"/>
    </row>
    <row r="170" spans="7:7" hidden="1">
      <c r="G170" s="100"/>
    </row>
    <row r="171" spans="7:7" hidden="1">
      <c r="G171" s="100"/>
    </row>
    <row r="172" spans="7:7" hidden="1">
      <c r="G172" s="100"/>
    </row>
    <row r="173" spans="7:7" hidden="1">
      <c r="G173" s="100"/>
    </row>
    <row r="174" spans="7:7" hidden="1">
      <c r="G174" s="100"/>
    </row>
    <row r="175" spans="7:7" hidden="1">
      <c r="G175" s="100"/>
    </row>
    <row r="176" spans="7:7" hidden="1">
      <c r="G176" s="100"/>
    </row>
    <row r="177" spans="7:7" hidden="1">
      <c r="G177" s="100"/>
    </row>
    <row r="178" spans="7:7" hidden="1">
      <c r="G178" s="100"/>
    </row>
    <row r="179" spans="7:7" hidden="1">
      <c r="G179" s="100"/>
    </row>
    <row r="180" spans="7:7" hidden="1">
      <c r="G180" s="100"/>
    </row>
    <row r="181" spans="7:7" hidden="1">
      <c r="G181" s="100"/>
    </row>
    <row r="182" spans="7:7" hidden="1">
      <c r="G182" s="100"/>
    </row>
    <row r="183" spans="7:7" hidden="1">
      <c r="G183" s="100"/>
    </row>
    <row r="184" spans="7:7" hidden="1">
      <c r="G184" s="100"/>
    </row>
    <row r="185" spans="7:7" hidden="1">
      <c r="G185" s="100"/>
    </row>
    <row r="186" spans="7:7" hidden="1">
      <c r="G186" s="100"/>
    </row>
    <row r="187" spans="7:7" hidden="1">
      <c r="G187" s="100"/>
    </row>
    <row r="188" spans="7:7" hidden="1">
      <c r="G188" s="100"/>
    </row>
    <row r="189" spans="7:7" hidden="1">
      <c r="G189" s="100"/>
    </row>
    <row r="190" spans="7:7" hidden="1">
      <c r="G190" s="100"/>
    </row>
    <row r="191" spans="7:7" hidden="1">
      <c r="G191" s="100"/>
    </row>
    <row r="192" spans="7:7" hidden="1">
      <c r="G192" s="100"/>
    </row>
    <row r="193" spans="7:7" hidden="1">
      <c r="G193" s="100"/>
    </row>
    <row r="194" spans="7:7" hidden="1">
      <c r="G194" s="100"/>
    </row>
    <row r="195" spans="7:7" hidden="1">
      <c r="G195" s="100"/>
    </row>
    <row r="196" spans="7:7" hidden="1">
      <c r="G196" s="100"/>
    </row>
    <row r="197" spans="7:7" hidden="1">
      <c r="G197" s="100"/>
    </row>
    <row r="198" spans="7:7" hidden="1">
      <c r="G198" s="100"/>
    </row>
    <row r="199" spans="7:7" hidden="1">
      <c r="G199" s="100"/>
    </row>
    <row r="369" spans="7:7">
      <c r="G369" s="113"/>
    </row>
    <row r="384" spans="7:7" hidden="1">
      <c r="G384" s="100"/>
    </row>
    <row r="385" spans="7:7" hidden="1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RowHeight="17.100000000000001" customHeight="1"/>
  <cols>
    <col min="1" max="1" width="3.5703125" customWidth="1"/>
    <col min="2" max="6" width="15.7109375" customWidth="1"/>
  </cols>
  <sheetData>
    <row r="2" spans="2:6" ht="27.75" customHeight="1">
      <c r="B2" s="48" t="s">
        <v>64</v>
      </c>
      <c r="C2" s="168" t="str">
        <f>RIGHT(Programmering!$D$6,LEN(Programmering!$D$6)-8)</f>
        <v>Business Support (Allround Assistant Business Services)</v>
      </c>
      <c r="D2" s="168"/>
      <c r="E2" s="168"/>
      <c r="F2" s="169"/>
    </row>
    <row r="3" spans="2:6" ht="17.100000000000001" customHeight="1">
      <c r="B3" s="47" t="s">
        <v>1</v>
      </c>
      <c r="C3" t="str">
        <f>LEFT(Programmering!$D$6,5)</f>
        <v>25723</v>
      </c>
      <c r="D3" s="2"/>
      <c r="E3" s="12" t="s">
        <v>12</v>
      </c>
      <c r="F3" s="31" t="str">
        <f>Programmering!$D$8</f>
        <v>2025/2026</v>
      </c>
    </row>
    <row r="4" spans="2:6" ht="17.100000000000001" customHeight="1">
      <c r="B4" s="47" t="s">
        <v>17</v>
      </c>
      <c r="C4" s="2">
        <f>Programmering!$N$9</f>
        <v>3</v>
      </c>
      <c r="E4" s="12" t="s">
        <v>9</v>
      </c>
      <c r="F4" s="31" t="str">
        <f>Programmering!$D$7</f>
        <v>BOL</v>
      </c>
    </row>
    <row r="5" spans="2:6" ht="17.100000000000001" customHeight="1">
      <c r="B5" s="47" t="s">
        <v>65</v>
      </c>
      <c r="C5" s="37">
        <f>Programmering!$D$10</f>
        <v>45870</v>
      </c>
      <c r="E5" s="12" t="s">
        <v>66</v>
      </c>
      <c r="F5" s="46" t="str">
        <f>Programmering!$D$11</f>
        <v>31-06-2027</v>
      </c>
    </row>
    <row r="6" spans="2:6" ht="17.100000000000001" customHeight="1">
      <c r="B6" s="35"/>
      <c r="C6" s="41"/>
      <c r="D6" s="41"/>
      <c r="E6" s="41"/>
      <c r="F6" s="30"/>
    </row>
    <row r="7" spans="2:6" ht="17.100000000000001" customHeight="1">
      <c r="B7" s="36"/>
      <c r="C7" s="49" t="s">
        <v>67</v>
      </c>
      <c r="D7" s="50" t="s">
        <v>68</v>
      </c>
      <c r="E7" s="50" t="s">
        <v>42</v>
      </c>
      <c r="F7" s="50" t="s">
        <v>43</v>
      </c>
    </row>
    <row r="8" spans="2:6" ht="17.100000000000001" customHeight="1">
      <c r="B8" s="163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163</v>
      </c>
      <c r="F8" s="28">
        <f>Programmering!K26</f>
        <v>400.5</v>
      </c>
    </row>
    <row r="9" spans="2:6" ht="17.100000000000001" customHeight="1">
      <c r="B9" s="164"/>
      <c r="C9" s="28">
        <v>2</v>
      </c>
      <c r="D9" s="29">
        <f>Programmering!H27+Programmering!I27</f>
        <v>237.5</v>
      </c>
      <c r="E9" s="28">
        <f>Programmering!J27</f>
        <v>163</v>
      </c>
      <c r="F9" s="28">
        <f>Programmering!K27</f>
        <v>400.5</v>
      </c>
    </row>
    <row r="10" spans="2:6" ht="17.100000000000001" customHeight="1">
      <c r="B10" s="164"/>
      <c r="C10" s="28">
        <v>3</v>
      </c>
      <c r="D10" s="29">
        <f>Programmering!H28+Programmering!I28</f>
        <v>0</v>
      </c>
      <c r="E10" s="28">
        <f>Programmering!J28</f>
        <v>162</v>
      </c>
      <c r="F10" s="28">
        <f>Programmering!K28</f>
        <v>162</v>
      </c>
    </row>
    <row r="11" spans="2:6" ht="17.100000000000001" customHeight="1">
      <c r="B11" s="165"/>
      <c r="C11" s="28">
        <v>4</v>
      </c>
      <c r="D11" s="29">
        <f>Programmering!H29+Programmering!I29</f>
        <v>212.5</v>
      </c>
      <c r="E11" s="28">
        <f>Programmering!J29</f>
        <v>162</v>
      </c>
      <c r="F11" s="28">
        <f>Programmering!K29</f>
        <v>374.5</v>
      </c>
    </row>
    <row r="12" spans="2:6" ht="17.25" customHeight="1">
      <c r="B12" s="166" t="s">
        <v>69</v>
      </c>
      <c r="C12" s="167"/>
      <c r="D12" s="32">
        <f>Programmering!H30+Programmering!I30</f>
        <v>687.5</v>
      </c>
      <c r="E12" s="33">
        <f>Programmering!J30</f>
        <v>650</v>
      </c>
      <c r="F12" s="33">
        <f>Programmering!K30</f>
        <v>1337.5</v>
      </c>
    </row>
    <row r="13" spans="2:6" ht="17.100000000000001" customHeight="1">
      <c r="B13" s="38"/>
      <c r="D13" s="34"/>
      <c r="E13" s="34"/>
      <c r="F13" s="42"/>
    </row>
    <row r="14" spans="2:6" ht="17.100000000000001" customHeight="1">
      <c r="B14" s="163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163</v>
      </c>
      <c r="F14" s="29">
        <f>Programmering!K32</f>
        <v>400.5</v>
      </c>
    </row>
    <row r="15" spans="2:6" ht="17.100000000000001" customHeight="1">
      <c r="B15" s="164"/>
      <c r="C15" s="28">
        <v>2</v>
      </c>
      <c r="D15" s="29">
        <f>Programmering!H33+Programmering!I33</f>
        <v>0</v>
      </c>
      <c r="E15" s="29">
        <f>Programmering!J33</f>
        <v>163</v>
      </c>
      <c r="F15" s="29">
        <f>Programmering!K33</f>
        <v>163</v>
      </c>
    </row>
    <row r="16" spans="2:6" ht="17.100000000000001" customHeight="1">
      <c r="B16" s="164"/>
      <c r="C16" s="28">
        <v>3</v>
      </c>
      <c r="D16" s="29">
        <f>Programmering!H34+Programmering!I34</f>
        <v>237.5</v>
      </c>
      <c r="E16" s="29">
        <f>Programmering!J34</f>
        <v>162</v>
      </c>
      <c r="F16" s="29">
        <f>Programmering!K34</f>
        <v>399.5</v>
      </c>
    </row>
    <row r="17" spans="2:6" ht="17.100000000000001" customHeight="1">
      <c r="B17" s="165"/>
      <c r="C17" s="28">
        <v>4</v>
      </c>
      <c r="D17" s="29">
        <f>Programmering!H35+Programmering!I35</f>
        <v>0</v>
      </c>
      <c r="E17" s="29">
        <f>Programmering!J35</f>
        <v>162</v>
      </c>
      <c r="F17" s="29">
        <f>Programmering!K35</f>
        <v>162</v>
      </c>
    </row>
    <row r="18" spans="2:6" ht="17.100000000000001" customHeight="1">
      <c r="B18" s="166" t="str">
        <f>IF(Programmering!G36="","","Totaal ")</f>
        <v xml:space="preserve">Totaal </v>
      </c>
      <c r="C18" s="167"/>
      <c r="D18" s="32">
        <f>Programmering!H36+Programmering!I36</f>
        <v>475</v>
      </c>
      <c r="E18" s="32">
        <f>Programmering!J36</f>
        <v>650</v>
      </c>
      <c r="F18" s="32">
        <f>Programmering!K36</f>
        <v>1125</v>
      </c>
    </row>
    <row r="19" spans="2:6" ht="17.100000000000001" customHeight="1">
      <c r="B19" s="39"/>
      <c r="C19" s="40"/>
      <c r="D19" s="43"/>
      <c r="E19" s="43"/>
      <c r="F19" s="29"/>
    </row>
    <row r="20" spans="2:6" ht="17.100000000000001" customHeight="1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>
      <c r="B25" s="38"/>
      <c r="D25" s="43"/>
      <c r="E25" s="43"/>
      <c r="F25" s="29"/>
    </row>
    <row r="26" spans="2:6" ht="17.100000000000001" customHeight="1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>
      <c r="B31" s="38"/>
      <c r="D31" s="43"/>
      <c r="E31" s="43"/>
      <c r="F31" s="29"/>
    </row>
    <row r="32" spans="2:6" ht="17.100000000000001" customHeight="1">
      <c r="B32" s="170" t="s">
        <v>70</v>
      </c>
      <c r="C32" s="171"/>
      <c r="D32" s="51">
        <f>Programmering!I51</f>
        <v>1162.5</v>
      </c>
      <c r="E32" s="52">
        <f>Programmering!J51</f>
        <v>1300</v>
      </c>
      <c r="F32" s="52">
        <f>Programmering!K51</f>
        <v>2462.5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/>
    <row r="2" spans="2:6" ht="15" customHeight="1">
      <c r="B2" s="54"/>
      <c r="C2" s="55"/>
      <c r="D2" s="55"/>
      <c r="E2" s="55"/>
      <c r="F2" s="54"/>
    </row>
    <row r="3" spans="2:6" ht="15" customHeight="1">
      <c r="B3" s="53"/>
      <c r="C3" s="60" t="s">
        <v>71</v>
      </c>
      <c r="D3" s="55"/>
      <c r="E3" s="55"/>
      <c r="F3" s="55"/>
    </row>
    <row r="4" spans="2:6" ht="30" customHeight="1">
      <c r="B4" s="53"/>
      <c r="C4" s="56" t="s">
        <v>72</v>
      </c>
      <c r="D4" s="56" t="s">
        <v>73</v>
      </c>
      <c r="E4" s="55"/>
      <c r="F4" s="55"/>
    </row>
    <row r="5" spans="2:6" ht="15" customHeight="1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>
      <c r="B6" s="53"/>
      <c r="C6" s="59"/>
      <c r="D6" s="59"/>
      <c r="E6" s="55"/>
      <c r="F6" s="55"/>
    </row>
    <row r="7" spans="2:6" ht="15" customHeight="1">
      <c r="B7" s="53"/>
      <c r="C7" s="61" t="s">
        <v>74</v>
      </c>
      <c r="D7" s="55"/>
      <c r="E7" s="55"/>
      <c r="F7" s="55"/>
    </row>
    <row r="8" spans="2:6" ht="30.75" customHeight="1">
      <c r="B8" s="53"/>
      <c r="C8" s="56" t="s">
        <v>72</v>
      </c>
      <c r="D8" s="56" t="s">
        <v>46</v>
      </c>
      <c r="E8" s="56" t="s">
        <v>73</v>
      </c>
      <c r="F8" s="55"/>
    </row>
    <row r="9" spans="2:6" ht="15" customHeight="1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>
      <c r="B11" s="53"/>
      <c r="C11" s="59"/>
      <c r="D11" s="68" t="s">
        <v>75</v>
      </c>
      <c r="E11" s="57">
        <f>SUM(E9:E10)</f>
        <v>0</v>
      </c>
      <c r="F11" s="55"/>
    </row>
    <row r="12" spans="2:6" ht="15" customHeight="1">
      <c r="B12" s="53"/>
      <c r="C12" s="59"/>
      <c r="D12" s="59"/>
      <c r="E12" s="59"/>
      <c r="F12" s="55"/>
    </row>
    <row r="13" spans="2:6" ht="30.75" customHeight="1">
      <c r="B13" s="53"/>
      <c r="C13" s="172" t="s">
        <v>76</v>
      </c>
      <c r="D13" s="172"/>
      <c r="E13" s="172"/>
      <c r="F13" s="55"/>
    </row>
    <row r="14" spans="2:6" ht="15" customHeight="1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/>
  <cols>
    <col min="1" max="1" width="3.85546875" customWidth="1"/>
    <col min="2" max="2" width="104.28515625" bestFit="1" customWidth="1"/>
  </cols>
  <sheetData>
    <row r="1" spans="1:2" s="65" customFormat="1" ht="18" customHeight="1">
      <c r="A1" s="173" t="s">
        <v>77</v>
      </c>
      <c r="B1" s="173"/>
    </row>
    <row r="2" spans="1:2" ht="17.100000000000001" customHeight="1">
      <c r="A2" s="64"/>
      <c r="B2" s="66"/>
    </row>
    <row r="3" spans="1:2" ht="17.100000000000001" customHeight="1">
      <c r="A3" t="s">
        <v>78</v>
      </c>
      <c r="B3" t="s">
        <v>79</v>
      </c>
    </row>
    <row r="4" spans="1:2" ht="14.45">
      <c r="A4" t="s">
        <v>80</v>
      </c>
      <c r="B4" t="s">
        <v>81</v>
      </c>
    </row>
    <row r="5" spans="1:2" ht="17.100000000000001" customHeight="1">
      <c r="B5" t="s">
        <v>82</v>
      </c>
    </row>
    <row r="6" spans="1:2" ht="17.100000000000001" customHeight="1">
      <c r="B6" t="s">
        <v>83</v>
      </c>
    </row>
    <row r="7" spans="1:2" ht="14.45">
      <c r="A7" t="s">
        <v>84</v>
      </c>
      <c r="B7" t="s">
        <v>85</v>
      </c>
    </row>
    <row r="8" spans="1:2" ht="14.45">
      <c r="B8" t="s">
        <v>86</v>
      </c>
    </row>
    <row r="9" spans="1:2" ht="14.45">
      <c r="B9" t="s">
        <v>87</v>
      </c>
    </row>
    <row r="10" spans="1:2" ht="14.45">
      <c r="B10" t="s">
        <v>88</v>
      </c>
    </row>
    <row r="11" spans="1:2" ht="14.45">
      <c r="A11" t="s">
        <v>89</v>
      </c>
      <c r="B11" t="s">
        <v>90</v>
      </c>
    </row>
    <row r="12" spans="1:2" ht="17.100000000000001" customHeight="1">
      <c r="A12" t="s">
        <v>91</v>
      </c>
      <c r="B12" t="s">
        <v>92</v>
      </c>
    </row>
    <row r="13" spans="1:2" s="67" customFormat="1" ht="17.100000000000001" customHeight="1">
      <c r="A13"/>
      <c r="B13" t="s">
        <v>93</v>
      </c>
    </row>
    <row r="14" spans="1:2" s="67" customFormat="1" ht="17.100000000000001" customHeight="1">
      <c r="A14"/>
      <c r="B14" t="s">
        <v>94</v>
      </c>
    </row>
    <row r="15" spans="1:2" ht="17.100000000000001" customHeight="1">
      <c r="B15" t="s">
        <v>95</v>
      </c>
    </row>
    <row r="16" spans="1:2" ht="17.100000000000001" customHeight="1">
      <c r="B16" t="s">
        <v>96</v>
      </c>
    </row>
    <row r="17" spans="1:2" ht="17.100000000000001" customHeight="1">
      <c r="A17" t="s">
        <v>97</v>
      </c>
      <c r="B17" t="s">
        <v>98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100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101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102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103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>
      <c r="A2" s="21" t="s">
        <v>104</v>
      </c>
      <c r="B2" s="21" t="s">
        <v>26</v>
      </c>
      <c r="C2" s="21" t="s">
        <v>105</v>
      </c>
      <c r="D2" s="21" t="s">
        <v>106</v>
      </c>
      <c r="E2" s="21" t="s">
        <v>107</v>
      </c>
      <c r="F2" s="21" t="s">
        <v>108</v>
      </c>
      <c r="G2" s="21" t="s">
        <v>109</v>
      </c>
      <c r="H2" s="21" t="s">
        <v>110</v>
      </c>
      <c r="I2" s="21" t="s">
        <v>111</v>
      </c>
      <c r="J2" s="21" t="s">
        <v>112</v>
      </c>
      <c r="K2" s="21" t="s">
        <v>113</v>
      </c>
      <c r="L2" s="21" t="s">
        <v>114</v>
      </c>
      <c r="M2" s="21" t="s">
        <v>115</v>
      </c>
      <c r="N2" s="20" t="s">
        <v>116</v>
      </c>
      <c r="O2" s="20" t="s">
        <v>117</v>
      </c>
      <c r="P2" s="20" t="s">
        <v>118</v>
      </c>
      <c r="Q2" s="20" t="s">
        <v>119</v>
      </c>
      <c r="R2" s="20" t="s">
        <v>120</v>
      </c>
      <c r="S2" s="20" t="s">
        <v>121</v>
      </c>
      <c r="T2" s="20" t="s">
        <v>122</v>
      </c>
      <c r="U2" s="20" t="s">
        <v>123</v>
      </c>
      <c r="V2" s="20" t="s">
        <v>61</v>
      </c>
      <c r="W2" s="20" t="s">
        <v>42</v>
      </c>
      <c r="X2" s="20" t="s">
        <v>43</v>
      </c>
      <c r="Y2" s="21" t="s">
        <v>116</v>
      </c>
      <c r="Z2" s="21" t="s">
        <v>117</v>
      </c>
      <c r="AA2" s="21" t="s">
        <v>118</v>
      </c>
      <c r="AB2" s="21" t="s">
        <v>119</v>
      </c>
      <c r="AC2" s="21" t="s">
        <v>120</v>
      </c>
      <c r="AD2" s="21" t="s">
        <v>121</v>
      </c>
      <c r="AE2" s="21" t="s">
        <v>122</v>
      </c>
      <c r="AF2" s="21" t="s">
        <v>123</v>
      </c>
      <c r="AG2" s="21" t="s">
        <v>61</v>
      </c>
      <c r="AH2" s="21" t="s">
        <v>42</v>
      </c>
      <c r="AI2" s="21" t="s">
        <v>43</v>
      </c>
      <c r="AJ2" s="20" t="s">
        <v>116</v>
      </c>
      <c r="AK2" s="20" t="s">
        <v>117</v>
      </c>
      <c r="AL2" s="20" t="s">
        <v>118</v>
      </c>
      <c r="AM2" s="20" t="s">
        <v>119</v>
      </c>
      <c r="AN2" s="20" t="s">
        <v>120</v>
      </c>
      <c r="AO2" s="20" t="s">
        <v>121</v>
      </c>
      <c r="AP2" s="20" t="s">
        <v>122</v>
      </c>
      <c r="AQ2" s="20" t="s">
        <v>123</v>
      </c>
      <c r="AR2" s="20" t="s">
        <v>61</v>
      </c>
      <c r="AS2" s="20" t="s">
        <v>42</v>
      </c>
      <c r="AT2" s="20" t="s">
        <v>43</v>
      </c>
      <c r="AU2" s="21" t="s">
        <v>116</v>
      </c>
      <c r="AV2" s="21" t="s">
        <v>117</v>
      </c>
      <c r="AW2" s="21" t="s">
        <v>118</v>
      </c>
      <c r="AX2" s="21" t="s">
        <v>119</v>
      </c>
      <c r="AY2" s="21" t="s">
        <v>120</v>
      </c>
      <c r="AZ2" s="21" t="s">
        <v>121</v>
      </c>
      <c r="BA2" s="21" t="s">
        <v>122</v>
      </c>
      <c r="BB2" s="21" t="s">
        <v>123</v>
      </c>
      <c r="BC2" s="21" t="s">
        <v>61</v>
      </c>
      <c r="BD2" s="21" t="s">
        <v>42</v>
      </c>
      <c r="BE2" s="21" t="s">
        <v>43</v>
      </c>
    </row>
    <row r="3" spans="1:57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25723</v>
      </c>
      <c r="C3" t="str">
        <f>RIGHT(Programmering!D6,LEN(Programmering!D6)-8)</f>
        <v>Business Support (Allround Assistant Business Services)</v>
      </c>
      <c r="D3">
        <f>Programmering!N9</f>
        <v>3</v>
      </c>
      <c r="E3" t="str">
        <f>Programmering!$D$7</f>
        <v>BOL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 t="str">
        <f>Programmering!D11</f>
        <v>31-06-2027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20</v>
      </c>
      <c r="N3" s="22">
        <f>Programmering!H26+Programmering!I26</f>
        <v>237.5</v>
      </c>
      <c r="O3" s="22">
        <f>Programmering!J26</f>
        <v>163</v>
      </c>
      <c r="P3" s="22">
        <f>Programmering!H27+Programmering!I27</f>
        <v>237.5</v>
      </c>
      <c r="Q3" s="22">
        <f>Programmering!J27</f>
        <v>163</v>
      </c>
      <c r="R3" s="22">
        <f>Programmering!H28+Programmering!I28</f>
        <v>0</v>
      </c>
      <c r="S3" s="22">
        <f>Programmering!J28</f>
        <v>162</v>
      </c>
      <c r="T3" s="22">
        <f>Programmering!H29+Programmering!I29</f>
        <v>212.5</v>
      </c>
      <c r="U3" s="22">
        <f>Programmering!J29</f>
        <v>162</v>
      </c>
      <c r="V3" s="22">
        <f>Programmering!H30+Programmering!I30</f>
        <v>687.5</v>
      </c>
      <c r="W3" s="22">
        <f>Programmering!J30</f>
        <v>650</v>
      </c>
      <c r="X3" s="22">
        <f>Programmering!K30</f>
        <v>1337.5</v>
      </c>
      <c r="Y3" s="22">
        <f>Programmering!H32+Programmering!I32</f>
        <v>237.5</v>
      </c>
      <c r="Z3" s="22">
        <f>Programmering!J32</f>
        <v>163</v>
      </c>
      <c r="AA3" s="22">
        <f>Programmering!H33+Programmering!I33</f>
        <v>0</v>
      </c>
      <c r="AB3" s="22">
        <f>Programmering!J33</f>
        <v>163</v>
      </c>
      <c r="AC3" s="22">
        <f>Programmering!H34+Programmering!I34</f>
        <v>237.5</v>
      </c>
      <c r="AD3" s="22">
        <f>Programmering!J34</f>
        <v>162</v>
      </c>
      <c r="AE3" s="22">
        <f>Programmering!H35+Programmering!I35</f>
        <v>0</v>
      </c>
      <c r="AF3" s="22">
        <f>Programmering!J35</f>
        <v>162</v>
      </c>
      <c r="AG3" s="22">
        <f>Programmering!H36+Programmering!I36</f>
        <v>475</v>
      </c>
      <c r="AH3" s="22">
        <f>Programmering!J36</f>
        <v>650</v>
      </c>
      <c r="AI3" s="22">
        <f>Programmering!K36</f>
        <v>1125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bottomRight" activeCell="Q8" sqref="Q8"/>
      <selection pane="bottomLeft" activeCell="B32" sqref="B32"/>
      <selection pane="topRight" activeCell="B32" sqref="B32"/>
    </sheetView>
  </sheetViews>
  <sheetFormatPr defaultColWidth="0" defaultRowHeight="15" customHeight="1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>
      <c r="A2" s="23"/>
      <c r="B2" s="176" t="s">
        <v>43</v>
      </c>
      <c r="C2" s="176"/>
      <c r="D2" s="176"/>
      <c r="E2" s="176" t="s">
        <v>61</v>
      </c>
      <c r="F2" s="176"/>
      <c r="G2" s="176"/>
      <c r="H2" s="176" t="s">
        <v>42</v>
      </c>
      <c r="I2" s="176"/>
      <c r="J2" s="176"/>
      <c r="K2" s="176" t="s">
        <v>124</v>
      </c>
      <c r="L2" s="176"/>
      <c r="M2" s="176"/>
      <c r="N2" s="176" t="s">
        <v>125</v>
      </c>
      <c r="O2" s="176"/>
      <c r="P2" s="176"/>
      <c r="Q2" s="176" t="s">
        <v>126</v>
      </c>
      <c r="R2" s="176"/>
      <c r="S2" s="1" t="s">
        <v>127</v>
      </c>
    </row>
    <row r="3" spans="1:19" ht="15" customHeight="1">
      <c r="A3" s="3" t="s">
        <v>128</v>
      </c>
      <c r="B3" s="4" t="s">
        <v>10</v>
      </c>
      <c r="C3" s="4" t="s">
        <v>129</v>
      </c>
      <c r="D3" s="4" t="s">
        <v>130</v>
      </c>
      <c r="E3" s="4" t="s">
        <v>10</v>
      </c>
      <c r="F3" s="4" t="s">
        <v>131</v>
      </c>
      <c r="G3" s="4" t="s">
        <v>130</v>
      </c>
      <c r="H3" s="4" t="s">
        <v>10</v>
      </c>
      <c r="I3" s="4" t="s">
        <v>131</v>
      </c>
      <c r="J3" s="4" t="s">
        <v>130</v>
      </c>
      <c r="K3" s="4" t="s">
        <v>10</v>
      </c>
      <c r="L3" s="4" t="s">
        <v>131</v>
      </c>
      <c r="M3" s="4" t="s">
        <v>130</v>
      </c>
      <c r="N3" s="4" t="s">
        <v>10</v>
      </c>
      <c r="O3" s="4" t="s">
        <v>131</v>
      </c>
      <c r="P3" s="4" t="s">
        <v>130</v>
      </c>
      <c r="Q3" s="4" t="s">
        <v>115</v>
      </c>
      <c r="R3" s="4" t="s">
        <v>132</v>
      </c>
      <c r="S3" s="1" t="s">
        <v>131</v>
      </c>
    </row>
    <row r="4" spans="1:19" ht="15" customHeight="1">
      <c r="A4" s="2" t="s">
        <v>133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>
      <c r="A5" s="2" t="s">
        <v>134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>
      <c r="A6" s="2" t="s">
        <v>135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>
      <c r="A7" s="2" t="s">
        <v>136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>
      <c r="A8" s="2" t="s">
        <v>137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>
      <c r="A9" s="2" t="s">
        <v>138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>
      <c r="A10" s="2" t="s">
        <v>16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>
      <c r="A11" s="2" t="s">
        <v>139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>
      <c r="A12" s="2" t="s">
        <v>140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>
      <c r="A13" s="2" t="s">
        <v>141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>
      <c r="A14" s="2" t="s">
        <v>142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>
      <c r="A15" s="2" t="s">
        <v>143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>
      <c r="A16" s="2" t="s">
        <v>144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>
      <c r="A17" s="2" t="s">
        <v>145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>
      <c r="A18" s="2" t="s">
        <v>146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>
      <c r="A19" s="2" t="s">
        <v>147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>
      <c r="A20" s="2" t="s">
        <v>148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>
      <c r="A21" s="2" t="s">
        <v>149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>
      <c r="A22" s="2" t="s">
        <v>150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>
      <c r="A23" s="2" t="s">
        <v>151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>
      <c r="A24" s="2" t="s">
        <v>152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>
      <c r="A25" s="2" t="s">
        <v>153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>
      <c r="A26" s="2" t="s">
        <v>154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>
      <c r="A27" s="2" t="s">
        <v>155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>
      <c r="A28" s="95" t="s">
        <v>156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>
      <c r="A80" s="3" t="s">
        <v>157</v>
      </c>
      <c r="B80" s="5" t="s">
        <v>107</v>
      </c>
      <c r="C80" s="4" t="s">
        <v>158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>
      <c r="A81" t="s">
        <v>10</v>
      </c>
      <c r="B81" s="1" t="s">
        <v>10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>
      <c r="A82" t="s">
        <v>131</v>
      </c>
      <c r="B82" s="1" t="s">
        <v>131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>
      <c r="A84" s="3" t="s">
        <v>159</v>
      </c>
      <c r="B84" s="4" t="s">
        <v>131</v>
      </c>
      <c r="C84" s="4" t="s">
        <v>10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>
      <c r="A85" s="2" t="s">
        <v>160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>
      <c r="A86" s="2" t="s">
        <v>161</v>
      </c>
      <c r="B86" s="1">
        <v>9</v>
      </c>
      <c r="C86" s="1">
        <v>9.5</v>
      </c>
    </row>
    <row r="87" spans="1:19" ht="15" customHeight="1">
      <c r="A87" s="2" t="s">
        <v>162</v>
      </c>
      <c r="B87" s="1">
        <v>9</v>
      </c>
      <c r="C87" s="1">
        <v>9.5</v>
      </c>
    </row>
    <row r="88" spans="1:19" ht="15" customHeight="1">
      <c r="A88" s="2" t="s">
        <v>163</v>
      </c>
      <c r="B88" s="1">
        <v>8</v>
      </c>
      <c r="C88" s="1">
        <v>8.5</v>
      </c>
    </row>
    <row r="89" spans="1:19" ht="15" customHeight="1">
      <c r="A89" s="2"/>
    </row>
    <row r="90" spans="1:19" s="5" customFormat="1" ht="15" customHeight="1">
      <c r="A90" s="3" t="s">
        <v>164</v>
      </c>
      <c r="B90" s="4" t="s">
        <v>165</v>
      </c>
      <c r="C90" s="4" t="s">
        <v>166</v>
      </c>
      <c r="D90" s="4" t="s">
        <v>167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>
      <c r="A91" t="s">
        <v>168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>
      <c r="A92" t="s">
        <v>169</v>
      </c>
      <c r="B92" s="1">
        <v>50</v>
      </c>
    </row>
    <row r="93" spans="1:19" ht="15" customHeight="1">
      <c r="A93" t="s">
        <v>170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>
      <c r="A94" t="s">
        <v>171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>
      <c r="B95" s="11"/>
      <c r="C95" s="11"/>
      <c r="D95" s="11"/>
      <c r="E95" s="11"/>
      <c r="F95" s="11"/>
      <c r="G95" s="11"/>
      <c r="H95" s="11"/>
    </row>
    <row r="96" spans="1:19" s="5" customFormat="1" ht="15" customHeight="1">
      <c r="A96" s="3" t="s">
        <v>172</v>
      </c>
      <c r="B96" s="24" t="s">
        <v>173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>
      <c r="A97" t="s">
        <v>174</v>
      </c>
      <c r="B97" t="s">
        <v>174</v>
      </c>
      <c r="C97"/>
      <c r="D97"/>
      <c r="E97"/>
      <c r="F97"/>
      <c r="G97"/>
      <c r="H97"/>
    </row>
    <row r="98" spans="1:19" ht="15" customHeight="1">
      <c r="A98" t="s">
        <v>4</v>
      </c>
      <c r="B98" t="s">
        <v>4</v>
      </c>
      <c r="C98"/>
      <c r="D98"/>
      <c r="E98"/>
      <c r="F98"/>
      <c r="G98"/>
      <c r="H98"/>
    </row>
    <row r="99" spans="1:19" ht="15" customHeight="1">
      <c r="A99" t="s">
        <v>175</v>
      </c>
      <c r="B99" t="s">
        <v>175</v>
      </c>
      <c r="C99"/>
      <c r="D99"/>
      <c r="E99"/>
      <c r="F99"/>
      <c r="G99"/>
      <c r="H99"/>
    </row>
    <row r="100" spans="1:19" ht="15" customHeight="1">
      <c r="A100" t="s">
        <v>176</v>
      </c>
      <c r="B100" t="s">
        <v>177</v>
      </c>
      <c r="C100"/>
      <c r="D100"/>
      <c r="E100"/>
      <c r="F100"/>
      <c r="G100"/>
      <c r="H100"/>
    </row>
    <row r="101" spans="1:19" ht="15" customHeight="1">
      <c r="A101" t="s">
        <v>178</v>
      </c>
      <c r="B101" t="s">
        <v>178</v>
      </c>
      <c r="C101"/>
      <c r="D101"/>
      <c r="E101"/>
      <c r="F101"/>
      <c r="G101"/>
      <c r="H101"/>
    </row>
    <row r="102" spans="1:19" ht="15" customHeight="1">
      <c r="B102"/>
      <c r="C102"/>
      <c r="D102"/>
      <c r="E102"/>
      <c r="F102"/>
      <c r="G102"/>
      <c r="H102"/>
    </row>
    <row r="103" spans="1:19" s="5" customFormat="1" ht="15" customHeight="1">
      <c r="A103" s="3" t="s">
        <v>179</v>
      </c>
      <c r="B103" s="4" t="s">
        <v>108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>
      <c r="A104" t="s">
        <v>13</v>
      </c>
      <c r="B104" s="1">
        <v>1</v>
      </c>
    </row>
    <row r="105" spans="1:19" ht="15" customHeight="1">
      <c r="A105" t="s">
        <v>180</v>
      </c>
      <c r="B105" s="1">
        <v>2</v>
      </c>
    </row>
    <row r="106" spans="1:19" ht="15" customHeight="1">
      <c r="A106" t="s">
        <v>181</v>
      </c>
      <c r="B106" s="1">
        <v>3</v>
      </c>
    </row>
    <row r="107" spans="1:19" ht="15" customHeight="1">
      <c r="A107" t="s">
        <v>182</v>
      </c>
      <c r="B107" s="1">
        <v>4</v>
      </c>
    </row>
    <row r="109" spans="1:19" s="5" customFormat="1" ht="15" customHeight="1">
      <c r="A109" s="3" t="s">
        <v>183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>
      <c r="A110" t="s">
        <v>184</v>
      </c>
    </row>
    <row r="111" spans="1:19" ht="15" customHeight="1">
      <c r="A111" t="s">
        <v>185</v>
      </c>
    </row>
    <row r="112" spans="1:19" ht="15" customHeight="1">
      <c r="A112" t="s">
        <v>6</v>
      </c>
    </row>
    <row r="113" spans="1:1" ht="15" customHeight="1">
      <c r="A113" t="s">
        <v>186</v>
      </c>
    </row>
    <row r="114" spans="1:1" ht="15" customHeight="1">
      <c r="A114" t="s">
        <v>187</v>
      </c>
    </row>
    <row r="115" spans="1:1" ht="15" customHeight="1">
      <c r="A115" t="s">
        <v>188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>
      <c r="A1" s="12" t="s">
        <v>189</v>
      </c>
      <c r="B1" s="69" t="s">
        <v>106</v>
      </c>
      <c r="C1" s="12" t="s">
        <v>104</v>
      </c>
    </row>
    <row r="2" spans="1:3" ht="17.100000000000001" customHeight="1">
      <c r="A2" s="138" t="s">
        <v>190</v>
      </c>
      <c r="B2" s="1">
        <v>1</v>
      </c>
      <c r="C2" t="s">
        <v>174</v>
      </c>
    </row>
    <row r="3" spans="1:3" ht="17.100000000000001" customHeight="1">
      <c r="A3" s="138" t="s">
        <v>191</v>
      </c>
      <c r="B3" s="1">
        <v>2</v>
      </c>
      <c r="C3" t="s">
        <v>174</v>
      </c>
    </row>
    <row r="4" spans="1:3" ht="17.100000000000001" customHeight="1">
      <c r="A4" s="138" t="s">
        <v>192</v>
      </c>
      <c r="B4" s="99">
        <v>3</v>
      </c>
      <c r="C4" t="s">
        <v>174</v>
      </c>
    </row>
    <row r="5" spans="1:3" ht="17.100000000000001" customHeight="1">
      <c r="A5" s="138" t="s">
        <v>193</v>
      </c>
      <c r="B5" s="1">
        <v>1</v>
      </c>
      <c r="C5" t="s">
        <v>174</v>
      </c>
    </row>
    <row r="6" spans="1:3" ht="17.100000000000001" customHeight="1">
      <c r="A6" s="138" t="s">
        <v>194</v>
      </c>
      <c r="B6" s="1">
        <v>1</v>
      </c>
      <c r="C6" t="s">
        <v>174</v>
      </c>
    </row>
    <row r="7" spans="1:3" ht="17.100000000000001" customHeight="1">
      <c r="A7" s="138" t="s">
        <v>195</v>
      </c>
      <c r="B7" s="1">
        <v>1</v>
      </c>
      <c r="C7" t="s">
        <v>174</v>
      </c>
    </row>
    <row r="8" spans="1:3" ht="17.100000000000001" customHeight="1">
      <c r="A8" s="138" t="s">
        <v>196</v>
      </c>
      <c r="B8" s="1">
        <v>1</v>
      </c>
      <c r="C8" t="s">
        <v>174</v>
      </c>
    </row>
    <row r="9" spans="1:3" ht="17.100000000000001" customHeight="1">
      <c r="A9" s="138" t="s">
        <v>197</v>
      </c>
      <c r="B9" s="1">
        <v>1</v>
      </c>
      <c r="C9" t="s">
        <v>174</v>
      </c>
    </row>
    <row r="10" spans="1:3" ht="17.100000000000001" customHeight="1">
      <c r="A10" s="138" t="s">
        <v>198</v>
      </c>
      <c r="B10" s="1">
        <v>1</v>
      </c>
      <c r="C10" t="s">
        <v>174</v>
      </c>
    </row>
    <row r="11" spans="1:3" ht="17.100000000000001" customHeight="1">
      <c r="A11" s="138" t="s">
        <v>199</v>
      </c>
      <c r="B11" s="1">
        <v>1</v>
      </c>
      <c r="C11" t="s">
        <v>174</v>
      </c>
    </row>
    <row r="12" spans="1:3" ht="17.100000000000001" customHeight="1">
      <c r="A12" s="138" t="s">
        <v>200</v>
      </c>
      <c r="B12" s="1">
        <v>1</v>
      </c>
      <c r="C12" t="s">
        <v>174</v>
      </c>
    </row>
    <row r="13" spans="1:3" ht="17.100000000000001" customHeight="1">
      <c r="A13" s="138" t="s">
        <v>201</v>
      </c>
      <c r="B13" s="1">
        <v>1</v>
      </c>
      <c r="C13" t="s">
        <v>174</v>
      </c>
    </row>
    <row r="14" spans="1:3" ht="17.100000000000001" customHeight="1">
      <c r="A14" s="138" t="s">
        <v>202</v>
      </c>
      <c r="B14" s="1">
        <v>2</v>
      </c>
      <c r="C14" t="s">
        <v>174</v>
      </c>
    </row>
    <row r="15" spans="1:3" ht="17.100000000000001" customHeight="1">
      <c r="A15" s="138" t="s">
        <v>203</v>
      </c>
      <c r="B15" s="1">
        <v>2</v>
      </c>
      <c r="C15" t="s">
        <v>174</v>
      </c>
    </row>
    <row r="17" spans="1:4" ht="17.100000000000001" customHeight="1">
      <c r="A17" s="12" t="s">
        <v>204</v>
      </c>
      <c r="D17"/>
    </row>
    <row r="18" spans="1:4" ht="17.100000000000001" customHeight="1">
      <c r="A18" t="s">
        <v>205</v>
      </c>
      <c r="B18" s="1">
        <v>3.4</v>
      </c>
      <c r="C18" t="s">
        <v>4</v>
      </c>
      <c r="D18"/>
    </row>
    <row r="19" spans="1:4" ht="17.100000000000001" customHeight="1">
      <c r="A19" t="s">
        <v>206</v>
      </c>
      <c r="B19" s="1">
        <v>3.4</v>
      </c>
      <c r="C19" t="s">
        <v>4</v>
      </c>
      <c r="D19"/>
    </row>
    <row r="20" spans="1:4" ht="17.100000000000001" customHeight="1">
      <c r="A20" t="s">
        <v>207</v>
      </c>
      <c r="B20" s="1">
        <v>3</v>
      </c>
      <c r="C20" t="s">
        <v>4</v>
      </c>
      <c r="D20"/>
    </row>
    <row r="21" spans="1:4" ht="17.100000000000001" customHeight="1">
      <c r="A21" t="s">
        <v>8</v>
      </c>
      <c r="B21" s="1">
        <v>3</v>
      </c>
      <c r="C21" t="s">
        <v>4</v>
      </c>
      <c r="D21"/>
    </row>
    <row r="22" spans="1:4" ht="17.100000000000001" customHeight="1">
      <c r="A22" t="s">
        <v>208</v>
      </c>
      <c r="B22" s="1">
        <v>4</v>
      </c>
      <c r="C22" t="s">
        <v>4</v>
      </c>
      <c r="D22"/>
    </row>
    <row r="23" spans="1:4" ht="17.100000000000001" customHeight="1">
      <c r="A23" t="s">
        <v>209</v>
      </c>
      <c r="B23" s="1">
        <v>4</v>
      </c>
      <c r="C23" t="s">
        <v>4</v>
      </c>
      <c r="D23"/>
    </row>
    <row r="24" spans="1:4" ht="17.100000000000001" customHeight="1">
      <c r="A24" t="s">
        <v>210</v>
      </c>
      <c r="B24" s="1">
        <v>4</v>
      </c>
      <c r="C24" t="s">
        <v>4</v>
      </c>
      <c r="D24"/>
    </row>
    <row r="25" spans="1:4" ht="17.100000000000001" customHeight="1">
      <c r="A25" t="s">
        <v>211</v>
      </c>
      <c r="B25" s="1">
        <v>4</v>
      </c>
      <c r="C25" t="s">
        <v>4</v>
      </c>
      <c r="D25"/>
    </row>
    <row r="26" spans="1:4" ht="17.100000000000001" customHeight="1">
      <c r="A26" t="s">
        <v>199</v>
      </c>
      <c r="B26" s="1">
        <v>1</v>
      </c>
      <c r="C26" t="s">
        <v>4</v>
      </c>
      <c r="D26"/>
    </row>
    <row r="27" spans="1:4" ht="17.100000000000001" customHeight="1">
      <c r="A27" t="s">
        <v>212</v>
      </c>
      <c r="B27" s="1">
        <v>2</v>
      </c>
      <c r="C27" t="s">
        <v>4</v>
      </c>
      <c r="D27"/>
    </row>
    <row r="28" spans="1:4" ht="17.100000000000001" customHeight="1">
      <c r="A28" t="s">
        <v>213</v>
      </c>
      <c r="B28" s="1">
        <v>3</v>
      </c>
      <c r="C28" t="s">
        <v>4</v>
      </c>
      <c r="D28"/>
    </row>
    <row r="29" spans="1:4" ht="17.100000000000001" customHeight="1">
      <c r="A29" t="s">
        <v>214</v>
      </c>
      <c r="B29" s="1">
        <v>4</v>
      </c>
      <c r="C29" t="s">
        <v>4</v>
      </c>
      <c r="D29"/>
    </row>
    <row r="30" spans="1:4" ht="17.100000000000001" customHeight="1">
      <c r="A30" t="s">
        <v>215</v>
      </c>
      <c r="B30" s="1">
        <v>4</v>
      </c>
      <c r="C30" t="s">
        <v>4</v>
      </c>
      <c r="D30"/>
    </row>
    <row r="31" spans="1:4" ht="17.100000000000001" customHeight="1">
      <c r="A31" t="s">
        <v>216</v>
      </c>
      <c r="B31" s="1">
        <v>2</v>
      </c>
      <c r="C31" t="s">
        <v>4</v>
      </c>
      <c r="D31"/>
    </row>
    <row r="32" spans="1:4" ht="17.100000000000001" customHeight="1">
      <c r="A32" t="s">
        <v>217</v>
      </c>
      <c r="B32" s="1">
        <v>3</v>
      </c>
      <c r="C32" t="s">
        <v>4</v>
      </c>
      <c r="D32"/>
    </row>
    <row r="33" spans="1:4" ht="17.100000000000001" customHeight="1">
      <c r="A33" t="s">
        <v>218</v>
      </c>
      <c r="B33" s="1">
        <v>3</v>
      </c>
      <c r="C33" t="s">
        <v>4</v>
      </c>
      <c r="D33"/>
    </row>
    <row r="34" spans="1:4" ht="17.100000000000001" customHeight="1">
      <c r="A34" t="s">
        <v>219</v>
      </c>
      <c r="B34" s="1">
        <v>4</v>
      </c>
      <c r="C34" t="s">
        <v>4</v>
      </c>
      <c r="D34"/>
    </row>
    <row r="35" spans="1:4" ht="17.100000000000001" customHeight="1">
      <c r="A35" t="s">
        <v>220</v>
      </c>
      <c r="B35" s="1">
        <v>4</v>
      </c>
      <c r="C35" t="s">
        <v>4</v>
      </c>
      <c r="D35"/>
    </row>
    <row r="36" spans="1:4" ht="17.100000000000001" customHeight="1">
      <c r="A36" t="s">
        <v>221</v>
      </c>
      <c r="B36" s="1">
        <v>4</v>
      </c>
      <c r="C36" t="s">
        <v>4</v>
      </c>
      <c r="D36"/>
    </row>
    <row r="37" spans="1:4" ht="17.100000000000001" customHeight="1">
      <c r="A37" t="s">
        <v>222</v>
      </c>
      <c r="B37" s="1">
        <v>2</v>
      </c>
      <c r="C37" t="s">
        <v>4</v>
      </c>
      <c r="D37"/>
    </row>
    <row r="38" spans="1:4" ht="17.100000000000001" customHeight="1">
      <c r="A38" t="s">
        <v>223</v>
      </c>
      <c r="B38" s="1">
        <v>3</v>
      </c>
      <c r="C38" t="s">
        <v>4</v>
      </c>
      <c r="D38"/>
    </row>
    <row r="39" spans="1:4" ht="17.100000000000001" customHeight="1">
      <c r="D39"/>
    </row>
    <row r="40" spans="1:4" ht="17.100000000000001" customHeight="1">
      <c r="A40" s="12" t="s">
        <v>224</v>
      </c>
      <c r="B40" s="69"/>
      <c r="D40"/>
    </row>
    <row r="41" spans="1:4" ht="17.100000000000001" customHeight="1">
      <c r="A41" t="s">
        <v>225</v>
      </c>
      <c r="B41" s="1">
        <v>4</v>
      </c>
      <c r="C41" t="s">
        <v>226</v>
      </c>
      <c r="D41"/>
    </row>
    <row r="42" spans="1:4" ht="17.100000000000001" customHeight="1">
      <c r="A42" t="s">
        <v>227</v>
      </c>
      <c r="B42" s="1">
        <v>4</v>
      </c>
      <c r="C42" t="s">
        <v>226</v>
      </c>
      <c r="D42"/>
    </row>
    <row r="43" spans="1:4" ht="17.100000000000001" customHeight="1">
      <c r="A43" t="s">
        <v>228</v>
      </c>
      <c r="B43" s="1">
        <v>3</v>
      </c>
      <c r="C43" t="s">
        <v>226</v>
      </c>
      <c r="D43"/>
    </row>
    <row r="44" spans="1:4" ht="17.100000000000001" customHeight="1">
      <c r="A44" t="s">
        <v>229</v>
      </c>
      <c r="B44" s="1">
        <v>3</v>
      </c>
      <c r="C44" t="s">
        <v>226</v>
      </c>
      <c r="D44"/>
    </row>
    <row r="45" spans="1:4" ht="17.100000000000001" customHeight="1">
      <c r="A45" t="s">
        <v>230</v>
      </c>
      <c r="B45" s="1">
        <v>3</v>
      </c>
      <c r="C45" t="s">
        <v>226</v>
      </c>
      <c r="D45"/>
    </row>
    <row r="46" spans="1:4" ht="17.100000000000001" customHeight="1">
      <c r="D46"/>
    </row>
    <row r="47" spans="1:4" ht="17.100000000000001" customHeight="1">
      <c r="A47" s="12" t="s">
        <v>231</v>
      </c>
      <c r="D47"/>
    </row>
    <row r="48" spans="1:4" ht="17.100000000000001" customHeight="1">
      <c r="A48" s="12" t="s">
        <v>184</v>
      </c>
      <c r="D48"/>
    </row>
    <row r="49" spans="1:4" ht="17.100000000000001" customHeight="1">
      <c r="A49" t="s">
        <v>232</v>
      </c>
      <c r="B49" s="1">
        <v>2</v>
      </c>
      <c r="C49" t="s">
        <v>176</v>
      </c>
      <c r="D49"/>
    </row>
    <row r="50" spans="1:4" ht="17.100000000000001" customHeight="1">
      <c r="A50" t="s">
        <v>233</v>
      </c>
      <c r="B50" s="1">
        <v>2</v>
      </c>
      <c r="C50" t="s">
        <v>176</v>
      </c>
      <c r="D50"/>
    </row>
    <row r="51" spans="1:4" ht="17.100000000000001" customHeight="1">
      <c r="A51" t="s">
        <v>234</v>
      </c>
      <c r="B51" s="1">
        <v>3</v>
      </c>
      <c r="C51" t="s">
        <v>176</v>
      </c>
      <c r="D51"/>
    </row>
    <row r="52" spans="1:4" ht="17.100000000000001" customHeight="1">
      <c r="A52" t="s">
        <v>235</v>
      </c>
      <c r="B52" s="1">
        <v>3</v>
      </c>
      <c r="C52" t="s">
        <v>176</v>
      </c>
      <c r="D52"/>
    </row>
    <row r="53" spans="1:4" ht="17.100000000000001" customHeight="1">
      <c r="A53" t="s">
        <v>236</v>
      </c>
      <c r="B53" s="1">
        <v>4</v>
      </c>
      <c r="C53" t="s">
        <v>176</v>
      </c>
      <c r="D53"/>
    </row>
    <row r="54" spans="1:4" ht="17.100000000000001" customHeight="1">
      <c r="A54" t="s">
        <v>237</v>
      </c>
      <c r="B54" s="1">
        <v>4</v>
      </c>
      <c r="C54" t="s">
        <v>176</v>
      </c>
      <c r="D54"/>
    </row>
    <row r="55" spans="1:4" ht="17.100000000000001" customHeight="1">
      <c r="A55" t="s">
        <v>238</v>
      </c>
      <c r="B55" s="1">
        <v>2</v>
      </c>
      <c r="C55" t="s">
        <v>176</v>
      </c>
      <c r="D55"/>
    </row>
    <row r="56" spans="1:4" ht="17.100000000000001" customHeight="1">
      <c r="A56" t="s">
        <v>239</v>
      </c>
      <c r="B56" s="1">
        <v>2</v>
      </c>
      <c r="C56" t="s">
        <v>176</v>
      </c>
      <c r="D56"/>
    </row>
    <row r="57" spans="1:4" ht="17.100000000000001" customHeight="1">
      <c r="D57"/>
    </row>
    <row r="58" spans="1:4" ht="17.100000000000001" customHeight="1">
      <c r="A58" s="12" t="s">
        <v>185</v>
      </c>
    </row>
    <row r="59" spans="1:4" ht="17.100000000000001" customHeight="1">
      <c r="A59" t="s">
        <v>240</v>
      </c>
      <c r="B59" s="1">
        <v>3</v>
      </c>
      <c r="C59" t="s">
        <v>176</v>
      </c>
    </row>
    <row r="60" spans="1:4" ht="17.100000000000001" customHeight="1">
      <c r="A60" t="s">
        <v>241</v>
      </c>
      <c r="B60" s="1">
        <v>4</v>
      </c>
      <c r="C60" t="s">
        <v>176</v>
      </c>
      <c r="D60"/>
    </row>
    <row r="61" spans="1:4" ht="17.100000000000001" customHeight="1">
      <c r="A61" t="s">
        <v>242</v>
      </c>
      <c r="B61" s="1">
        <v>2</v>
      </c>
      <c r="C61" t="s">
        <v>176</v>
      </c>
      <c r="D61"/>
    </row>
    <row r="62" spans="1:4" ht="17.100000000000001" customHeight="1">
      <c r="A62" t="s">
        <v>243</v>
      </c>
      <c r="B62" s="1">
        <v>3</v>
      </c>
      <c r="C62" t="s">
        <v>176</v>
      </c>
      <c r="D62"/>
    </row>
    <row r="63" spans="1:4" ht="17.100000000000001" customHeight="1">
      <c r="A63" t="s">
        <v>244</v>
      </c>
      <c r="B63" s="1">
        <v>3</v>
      </c>
      <c r="C63" t="s">
        <v>176</v>
      </c>
      <c r="D63"/>
    </row>
    <row r="64" spans="1:4" ht="17.100000000000001" customHeight="1">
      <c r="A64" t="s">
        <v>245</v>
      </c>
      <c r="B64" s="1">
        <v>2</v>
      </c>
      <c r="C64" t="s">
        <v>176</v>
      </c>
      <c r="D64"/>
    </row>
    <row r="65" spans="1:4" ht="17.100000000000001" customHeight="1">
      <c r="A65" t="s">
        <v>246</v>
      </c>
      <c r="B65" s="1">
        <v>3</v>
      </c>
      <c r="C65" t="s">
        <v>176</v>
      </c>
      <c r="D65"/>
    </row>
    <row r="66" spans="1:4" ht="17.100000000000001" customHeight="1">
      <c r="A66" t="s">
        <v>247</v>
      </c>
      <c r="B66" s="1">
        <v>2</v>
      </c>
      <c r="C66" t="s">
        <v>176</v>
      </c>
      <c r="D66"/>
    </row>
    <row r="67" spans="1:4" ht="17.100000000000001" customHeight="1">
      <c r="A67" t="s">
        <v>248</v>
      </c>
      <c r="B67" s="1">
        <v>3</v>
      </c>
      <c r="C67" t="s">
        <v>176</v>
      </c>
      <c r="D67"/>
    </row>
    <row r="68" spans="1:4" ht="17.100000000000001" customHeight="1">
      <c r="A68" t="s">
        <v>249</v>
      </c>
      <c r="B68" s="1">
        <v>2</v>
      </c>
      <c r="C68" t="s">
        <v>176</v>
      </c>
      <c r="D68"/>
    </row>
    <row r="69" spans="1:4" ht="17.100000000000001" customHeight="1">
      <c r="A69" t="s">
        <v>250</v>
      </c>
      <c r="B69" s="1">
        <v>2</v>
      </c>
      <c r="C69" t="s">
        <v>176</v>
      </c>
      <c r="D69"/>
    </row>
    <row r="70" spans="1:4" ht="17.100000000000001" customHeight="1">
      <c r="A70" t="s">
        <v>251</v>
      </c>
      <c r="B70" s="1">
        <v>4</v>
      </c>
      <c r="C70" t="s">
        <v>176</v>
      </c>
      <c r="D70"/>
    </row>
    <row r="71" spans="1:4" ht="17.100000000000001" customHeight="1">
      <c r="A71" t="s">
        <v>252</v>
      </c>
      <c r="B71" s="1">
        <v>4</v>
      </c>
      <c r="C71" t="s">
        <v>176</v>
      </c>
      <c r="D71"/>
    </row>
    <row r="72" spans="1:4" ht="17.100000000000001" customHeight="1">
      <c r="A72" t="s">
        <v>253</v>
      </c>
      <c r="B72" s="1">
        <v>2</v>
      </c>
      <c r="C72" t="s">
        <v>176</v>
      </c>
      <c r="D72"/>
    </row>
    <row r="73" spans="1:4" ht="17.100000000000001" customHeight="1">
      <c r="A73" t="s">
        <v>254</v>
      </c>
      <c r="B73" s="1">
        <v>3</v>
      </c>
      <c r="C73" t="s">
        <v>176</v>
      </c>
      <c r="D73"/>
    </row>
    <row r="74" spans="1:4" ht="17.100000000000001" customHeight="1">
      <c r="A74" t="s">
        <v>255</v>
      </c>
      <c r="B74" s="1">
        <v>2</v>
      </c>
      <c r="C74" t="s">
        <v>176</v>
      </c>
      <c r="D74"/>
    </row>
    <row r="75" spans="1:4" ht="17.100000000000001" customHeight="1">
      <c r="A75" t="s">
        <v>256</v>
      </c>
      <c r="B75" s="1">
        <v>3</v>
      </c>
      <c r="C75" t="s">
        <v>176</v>
      </c>
      <c r="D75"/>
    </row>
    <row r="76" spans="1:4" ht="17.100000000000001" customHeight="1">
      <c r="A76" t="s">
        <v>257</v>
      </c>
      <c r="B76" s="1">
        <v>3</v>
      </c>
      <c r="C76" t="s">
        <v>176</v>
      </c>
      <c r="D76"/>
    </row>
    <row r="77" spans="1:4" ht="17.100000000000001" customHeight="1">
      <c r="D77"/>
    </row>
    <row r="78" spans="1:4" ht="17.100000000000001" customHeight="1">
      <c r="A78" s="12" t="s">
        <v>6</v>
      </c>
      <c r="D78"/>
    </row>
    <row r="79" spans="1:4" ht="17.100000000000001" customHeight="1">
      <c r="A79" t="s">
        <v>258</v>
      </c>
      <c r="B79" s="1">
        <v>4</v>
      </c>
      <c r="C79" t="s">
        <v>176</v>
      </c>
      <c r="D79"/>
    </row>
    <row r="80" spans="1:4" ht="17.100000000000001" customHeight="1">
      <c r="A80" t="s">
        <v>259</v>
      </c>
      <c r="B80" s="1">
        <v>3</v>
      </c>
      <c r="C80" t="s">
        <v>176</v>
      </c>
      <c r="D80"/>
    </row>
    <row r="81" spans="1:4" ht="17.100000000000001" customHeight="1">
      <c r="A81" t="s">
        <v>260</v>
      </c>
      <c r="B81" s="1">
        <v>3</v>
      </c>
      <c r="C81" t="s">
        <v>176</v>
      </c>
      <c r="D81"/>
    </row>
    <row r="82" spans="1:4" ht="17.100000000000001" customHeight="1">
      <c r="A82" t="s">
        <v>261</v>
      </c>
      <c r="B82" s="1">
        <v>3</v>
      </c>
      <c r="C82" t="s">
        <v>176</v>
      </c>
      <c r="D82"/>
    </row>
    <row r="83" spans="1:4" ht="17.100000000000001" customHeight="1">
      <c r="A83" t="s">
        <v>262</v>
      </c>
      <c r="B83" s="1">
        <v>2</v>
      </c>
      <c r="C83" t="s">
        <v>176</v>
      </c>
      <c r="D83"/>
    </row>
    <row r="84" spans="1:4" ht="17.100000000000001" customHeight="1">
      <c r="A84" t="s">
        <v>263</v>
      </c>
      <c r="B84" s="1">
        <v>3</v>
      </c>
      <c r="C84" t="s">
        <v>176</v>
      </c>
      <c r="D84"/>
    </row>
    <row r="85" spans="1:4" ht="17.100000000000001" customHeight="1">
      <c r="A85" t="s">
        <v>264</v>
      </c>
      <c r="B85" s="1">
        <v>2</v>
      </c>
      <c r="C85" t="s">
        <v>176</v>
      </c>
      <c r="D85"/>
    </row>
    <row r="86" spans="1:4" ht="17.100000000000001" customHeight="1">
      <c r="A86" t="s">
        <v>265</v>
      </c>
      <c r="B86" s="1">
        <v>2</v>
      </c>
      <c r="C86" t="s">
        <v>176</v>
      </c>
      <c r="D86"/>
    </row>
    <row r="87" spans="1:4" ht="17.100000000000001" customHeight="1">
      <c r="A87" t="s">
        <v>266</v>
      </c>
      <c r="B87" s="1">
        <v>2</v>
      </c>
      <c r="C87" t="s">
        <v>176</v>
      </c>
      <c r="D87"/>
    </row>
    <row r="88" spans="1:4" ht="17.100000000000001" customHeight="1">
      <c r="A88" t="s">
        <v>267</v>
      </c>
      <c r="B88" s="1">
        <v>2</v>
      </c>
      <c r="C88" t="s">
        <v>176</v>
      </c>
      <c r="D88"/>
    </row>
    <row r="89" spans="1:4" ht="17.100000000000001" customHeight="1">
      <c r="A89" t="s">
        <v>252</v>
      </c>
      <c r="B89" s="1">
        <v>4</v>
      </c>
      <c r="C89" t="s">
        <v>176</v>
      </c>
      <c r="D89"/>
    </row>
    <row r="90" spans="1:4" ht="17.100000000000001" customHeight="1">
      <c r="A90" s="12"/>
      <c r="D90"/>
    </row>
    <row r="91" spans="1:4" ht="17.100000000000001" customHeight="1">
      <c r="A91" s="12" t="s">
        <v>268</v>
      </c>
    </row>
    <row r="92" spans="1:4" ht="17.100000000000001" customHeight="1">
      <c r="A92" t="s">
        <v>269</v>
      </c>
      <c r="B92" s="99">
        <v>4</v>
      </c>
      <c r="C92" t="s">
        <v>176</v>
      </c>
      <c r="D92"/>
    </row>
    <row r="93" spans="1:4" ht="17.100000000000001" customHeight="1">
      <c r="A93" t="s">
        <v>270</v>
      </c>
      <c r="B93" s="99">
        <v>2</v>
      </c>
      <c r="C93" t="s">
        <v>176</v>
      </c>
      <c r="D93"/>
    </row>
    <row r="94" spans="1:4" ht="17.100000000000001" customHeight="1">
      <c r="A94" t="s">
        <v>271</v>
      </c>
      <c r="B94" s="99">
        <v>3</v>
      </c>
      <c r="C94" t="s">
        <v>176</v>
      </c>
      <c r="D94"/>
    </row>
    <row r="95" spans="1:4" ht="17.100000000000001" customHeight="1">
      <c r="A95" t="s">
        <v>272</v>
      </c>
      <c r="B95" s="99">
        <v>3</v>
      </c>
      <c r="C95" t="s">
        <v>176</v>
      </c>
      <c r="D95"/>
    </row>
    <row r="96" spans="1:4" ht="17.100000000000001" customHeight="1">
      <c r="A96" t="s">
        <v>273</v>
      </c>
      <c r="B96" s="99">
        <v>3</v>
      </c>
      <c r="C96" t="s">
        <v>176</v>
      </c>
      <c r="D96"/>
    </row>
    <row r="97" spans="1:4" ht="17.100000000000001" customHeight="1">
      <c r="A97" t="s">
        <v>274</v>
      </c>
      <c r="B97" s="99">
        <v>3</v>
      </c>
      <c r="C97" t="s">
        <v>176</v>
      </c>
      <c r="D97"/>
    </row>
    <row r="98" spans="1:4" ht="17.100000000000001" customHeight="1">
      <c r="A98" t="s">
        <v>275</v>
      </c>
      <c r="B98" s="99">
        <v>2</v>
      </c>
      <c r="C98" t="s">
        <v>176</v>
      </c>
      <c r="D98"/>
    </row>
    <row r="99" spans="1:4" ht="17.100000000000001" customHeight="1">
      <c r="A99" t="s">
        <v>276</v>
      </c>
      <c r="B99" s="99">
        <v>2</v>
      </c>
      <c r="C99" t="s">
        <v>176</v>
      </c>
      <c r="D99"/>
    </row>
    <row r="100" spans="1:4" ht="17.100000000000001" customHeight="1">
      <c r="A100" t="s">
        <v>277</v>
      </c>
      <c r="B100" s="99">
        <v>4</v>
      </c>
      <c r="C100" t="s">
        <v>176</v>
      </c>
      <c r="D100"/>
    </row>
    <row r="101" spans="1:4" ht="17.100000000000001" customHeight="1">
      <c r="A101" t="s">
        <v>278</v>
      </c>
      <c r="B101" s="99">
        <v>4</v>
      </c>
      <c r="C101" t="s">
        <v>176</v>
      </c>
      <c r="D101"/>
    </row>
    <row r="102" spans="1:4" ht="17.100000000000001" customHeight="1">
      <c r="A102" t="s">
        <v>279</v>
      </c>
      <c r="B102" s="99">
        <v>4</v>
      </c>
      <c r="C102" t="s">
        <v>176</v>
      </c>
      <c r="D102"/>
    </row>
    <row r="103" spans="1:4" ht="17.100000000000001" customHeight="1">
      <c r="A103" t="s">
        <v>280</v>
      </c>
      <c r="B103" s="99">
        <v>4</v>
      </c>
      <c r="C103" t="s">
        <v>176</v>
      </c>
      <c r="D103"/>
    </row>
    <row r="104" spans="1:4" ht="17.100000000000001" customHeight="1">
      <c r="A104" t="s">
        <v>281</v>
      </c>
      <c r="B104" s="99">
        <v>1</v>
      </c>
      <c r="C104" t="s">
        <v>176</v>
      </c>
      <c r="D104"/>
    </row>
    <row r="105" spans="1:4" ht="17.100000000000001" customHeight="1">
      <c r="A105" t="s">
        <v>282</v>
      </c>
      <c r="B105" s="99">
        <v>3</v>
      </c>
      <c r="C105" t="s">
        <v>176</v>
      </c>
      <c r="D105"/>
    </row>
    <row r="106" spans="1:4" ht="17.100000000000001" customHeight="1">
      <c r="A106" t="s">
        <v>283</v>
      </c>
      <c r="B106" s="99">
        <v>3</v>
      </c>
      <c r="C106" t="s">
        <v>176</v>
      </c>
      <c r="D106"/>
    </row>
    <row r="107" spans="1:4" ht="17.100000000000001" customHeight="1">
      <c r="A107" t="s">
        <v>284</v>
      </c>
      <c r="B107" s="99">
        <v>3</v>
      </c>
      <c r="C107" t="s">
        <v>176</v>
      </c>
      <c r="D107"/>
    </row>
    <row r="108" spans="1:4" ht="17.100000000000001" customHeight="1">
      <c r="A108" t="s">
        <v>285</v>
      </c>
      <c r="B108" s="99">
        <v>2</v>
      </c>
      <c r="C108" t="s">
        <v>176</v>
      </c>
      <c r="D108"/>
    </row>
    <row r="109" spans="1:4" ht="17.100000000000001" customHeight="1">
      <c r="A109" t="s">
        <v>286</v>
      </c>
      <c r="B109" s="99">
        <v>3</v>
      </c>
      <c r="C109" t="s">
        <v>176</v>
      </c>
      <c r="D109"/>
    </row>
    <row r="110" spans="1:4" ht="17.100000000000001" customHeight="1">
      <c r="A110" t="s">
        <v>287</v>
      </c>
      <c r="B110" s="99">
        <v>4</v>
      </c>
      <c r="C110" t="s">
        <v>176</v>
      </c>
      <c r="D110"/>
    </row>
    <row r="111" spans="1:4" ht="17.100000000000001" customHeight="1">
      <c r="D111"/>
    </row>
    <row r="112" spans="1:4" ht="17.100000000000001" customHeight="1">
      <c r="A112" s="12" t="s">
        <v>288</v>
      </c>
      <c r="D112"/>
    </row>
    <row r="113" spans="1:4" ht="17.100000000000001" customHeight="1">
      <c r="A113" t="s">
        <v>289</v>
      </c>
      <c r="B113" s="1">
        <v>4</v>
      </c>
      <c r="C113" t="s">
        <v>176</v>
      </c>
      <c r="D113"/>
    </row>
    <row r="114" spans="1:4" ht="17.100000000000001" customHeight="1">
      <c r="A114" t="s">
        <v>290</v>
      </c>
      <c r="B114" s="1">
        <v>3</v>
      </c>
      <c r="C114" t="s">
        <v>176</v>
      </c>
      <c r="D114"/>
    </row>
    <row r="115" spans="1:4" ht="17.100000000000001" customHeight="1">
      <c r="A115" t="s">
        <v>291</v>
      </c>
      <c r="B115" s="1">
        <v>4</v>
      </c>
      <c r="C115" t="s">
        <v>176</v>
      </c>
      <c r="D115"/>
    </row>
    <row r="116" spans="1:4" ht="17.100000000000001" customHeight="1">
      <c r="A116" t="s">
        <v>292</v>
      </c>
      <c r="B116" s="1">
        <v>4</v>
      </c>
      <c r="C116" t="s">
        <v>176</v>
      </c>
    </row>
    <row r="117" spans="1:4" ht="17.100000000000001" customHeight="1">
      <c r="A117" t="s">
        <v>293</v>
      </c>
      <c r="B117" s="1">
        <v>2</v>
      </c>
      <c r="C117" t="s">
        <v>176</v>
      </c>
    </row>
    <row r="118" spans="1:4" ht="17.100000000000001" customHeight="1">
      <c r="A118" t="s">
        <v>294</v>
      </c>
      <c r="B118" s="1">
        <v>3</v>
      </c>
      <c r="C118" t="s">
        <v>176</v>
      </c>
    </row>
    <row r="119" spans="1:4" ht="17.100000000000001" customHeight="1">
      <c r="A119" t="s">
        <v>295</v>
      </c>
      <c r="B119" s="1">
        <v>4</v>
      </c>
      <c r="C119" t="s">
        <v>176</v>
      </c>
    </row>
    <row r="120" spans="1:4" ht="17.100000000000001" customHeight="1">
      <c r="D120"/>
    </row>
    <row r="121" spans="1:4" ht="17.100000000000001" customHeight="1">
      <c r="A121" s="12" t="s">
        <v>188</v>
      </c>
    </row>
    <row r="122" spans="1:4" ht="17.100000000000001" customHeight="1">
      <c r="A122" t="s">
        <v>296</v>
      </c>
      <c r="B122" s="1">
        <v>4</v>
      </c>
      <c r="C122" t="s">
        <v>176</v>
      </c>
    </row>
    <row r="123" spans="1:4" ht="17.100000000000001" customHeight="1">
      <c r="A123" t="s">
        <v>297</v>
      </c>
      <c r="B123" s="1">
        <v>3</v>
      </c>
      <c r="C123" t="s">
        <v>176</v>
      </c>
    </row>
    <row r="124" spans="1:4" ht="17.100000000000001" customHeight="1">
      <c r="A124" t="s">
        <v>298</v>
      </c>
      <c r="B124" s="1">
        <v>2</v>
      </c>
      <c r="C124" t="s">
        <v>176</v>
      </c>
    </row>
    <row r="125" spans="1:4" ht="17.100000000000001" customHeight="1">
      <c r="A125" t="s">
        <v>299</v>
      </c>
      <c r="B125" s="1">
        <v>2</v>
      </c>
      <c r="C125" t="s">
        <v>176</v>
      </c>
    </row>
    <row r="126" spans="1:4" ht="17.100000000000001" customHeight="1">
      <c r="A126" t="s">
        <v>300</v>
      </c>
      <c r="B126" s="1">
        <v>3</v>
      </c>
      <c r="C126" t="s">
        <v>176</v>
      </c>
    </row>
    <row r="127" spans="1:4" ht="17.100000000000001" customHeight="1">
      <c r="A127" t="s">
        <v>301</v>
      </c>
      <c r="B127" s="1">
        <v>3</v>
      </c>
      <c r="C127" t="s">
        <v>176</v>
      </c>
      <c r="D127"/>
    </row>
    <row r="128" spans="1:4" ht="17.100000000000001" customHeight="1">
      <c r="A128" t="s">
        <v>302</v>
      </c>
      <c r="B128" s="1">
        <v>4</v>
      </c>
      <c r="C128" t="s">
        <v>176</v>
      </c>
      <c r="D128"/>
    </row>
    <row r="129" spans="1:4" ht="17.100000000000001" customHeight="1">
      <c r="A129" t="s">
        <v>303</v>
      </c>
      <c r="B129" s="1">
        <v>4</v>
      </c>
      <c r="C129" t="s">
        <v>176</v>
      </c>
      <c r="D129"/>
    </row>
    <row r="130" spans="1:4" ht="17.100000000000001" customHeight="1">
      <c r="A130" t="s">
        <v>304</v>
      </c>
      <c r="B130" s="1">
        <v>2</v>
      </c>
      <c r="C130" t="s">
        <v>176</v>
      </c>
      <c r="D130"/>
    </row>
    <row r="131" spans="1:4" ht="17.100000000000001" customHeight="1">
      <c r="A131" t="s">
        <v>305</v>
      </c>
      <c r="B131" s="1">
        <v>2</v>
      </c>
      <c r="C131" t="s">
        <v>176</v>
      </c>
      <c r="D131"/>
    </row>
    <row r="132" spans="1:4" ht="17.100000000000001" customHeight="1">
      <c r="A132" t="s">
        <v>306</v>
      </c>
      <c r="B132" s="1">
        <v>3</v>
      </c>
      <c r="C132" t="s">
        <v>176</v>
      </c>
      <c r="D132"/>
    </row>
    <row r="133" spans="1:4" ht="17.100000000000001" customHeight="1">
      <c r="A133" t="s">
        <v>307</v>
      </c>
      <c r="B133" s="1">
        <v>3</v>
      </c>
      <c r="C133" t="s">
        <v>176</v>
      </c>
      <c r="D133"/>
    </row>
    <row r="134" spans="1:4" ht="17.100000000000001" customHeight="1">
      <c r="A134" t="s">
        <v>308</v>
      </c>
      <c r="B134" s="1">
        <v>4</v>
      </c>
      <c r="C134" t="s">
        <v>176</v>
      </c>
      <c r="D134"/>
    </row>
    <row r="135" spans="1:4" ht="17.100000000000001" customHeight="1">
      <c r="A135" t="s">
        <v>309</v>
      </c>
      <c r="B135" s="1">
        <v>4</v>
      </c>
      <c r="C135" t="s">
        <v>176</v>
      </c>
      <c r="D135"/>
    </row>
    <row r="136" spans="1:4" ht="17.100000000000001" customHeight="1">
      <c r="A136" t="s">
        <v>310</v>
      </c>
      <c r="B136" s="1">
        <v>4</v>
      </c>
      <c r="C136" t="s">
        <v>176</v>
      </c>
      <c r="D136"/>
    </row>
    <row r="137" spans="1:4" ht="17.100000000000001" customHeight="1">
      <c r="D137"/>
    </row>
    <row r="138" spans="1:4" ht="17.100000000000001" customHeight="1">
      <c r="A138" s="27" t="s">
        <v>311</v>
      </c>
      <c r="D138"/>
    </row>
    <row r="139" spans="1:4" ht="17.100000000000001" customHeight="1">
      <c r="A139" t="s">
        <v>312</v>
      </c>
      <c r="B139" s="1" t="s">
        <v>313</v>
      </c>
      <c r="C139" t="s">
        <v>178</v>
      </c>
      <c r="D139"/>
    </row>
    <row r="140" spans="1:4" ht="17.100000000000001" customHeight="1">
      <c r="A140" t="s">
        <v>314</v>
      </c>
      <c r="B140" s="1" t="s">
        <v>313</v>
      </c>
      <c r="C140" t="s">
        <v>178</v>
      </c>
      <c r="D140"/>
    </row>
    <row r="141" spans="1:4" ht="17.100000000000001" customHeight="1">
      <c r="A141" t="s">
        <v>315</v>
      </c>
      <c r="B141" s="1">
        <v>4</v>
      </c>
      <c r="C141" t="s">
        <v>178</v>
      </c>
      <c r="D141"/>
    </row>
    <row r="142" spans="1:4" ht="17.100000000000001" customHeight="1">
      <c r="A142" t="s">
        <v>316</v>
      </c>
      <c r="B142" s="1">
        <v>4</v>
      </c>
      <c r="C142" t="s">
        <v>178</v>
      </c>
      <c r="D142"/>
    </row>
    <row r="143" spans="1:4" ht="17.100000000000001" customHeight="1">
      <c r="A143" t="s">
        <v>317</v>
      </c>
      <c r="B143" s="1">
        <v>3</v>
      </c>
      <c r="C143" t="s">
        <v>178</v>
      </c>
      <c r="D143"/>
    </row>
    <row r="144" spans="1:4" ht="17.100000000000001" customHeight="1">
      <c r="A144" t="s">
        <v>317</v>
      </c>
      <c r="B144" s="1">
        <v>3</v>
      </c>
      <c r="C144" t="s">
        <v>178</v>
      </c>
      <c r="D144"/>
    </row>
    <row r="145" spans="1:4" ht="17.100000000000001" customHeight="1">
      <c r="A145" t="s">
        <v>318</v>
      </c>
      <c r="B145" s="1">
        <v>4</v>
      </c>
      <c r="C145" t="s">
        <v>178</v>
      </c>
      <c r="D145"/>
    </row>
    <row r="146" spans="1:4" ht="17.100000000000001" customHeight="1">
      <c r="A146" t="s">
        <v>319</v>
      </c>
      <c r="B146" s="1">
        <v>4</v>
      </c>
      <c r="C146" t="s">
        <v>178</v>
      </c>
      <c r="D146"/>
    </row>
    <row r="147" spans="1:4" ht="17.100000000000001" customHeight="1">
      <c r="A147" t="s">
        <v>320</v>
      </c>
      <c r="B147" s="1">
        <v>4</v>
      </c>
      <c r="C147" t="s">
        <v>178</v>
      </c>
      <c r="D147"/>
    </row>
    <row r="148" spans="1:4" ht="17.100000000000001" customHeight="1">
      <c r="A148" t="s">
        <v>321</v>
      </c>
      <c r="B148" s="1">
        <v>3</v>
      </c>
      <c r="C148" t="s">
        <v>178</v>
      </c>
      <c r="D148"/>
    </row>
    <row r="149" spans="1:4" ht="17.100000000000001" customHeight="1">
      <c r="A149" t="s">
        <v>322</v>
      </c>
      <c r="B149" s="1">
        <v>4</v>
      </c>
      <c r="C149" t="s">
        <v>178</v>
      </c>
      <c r="D149"/>
    </row>
    <row r="150" spans="1:4" ht="17.100000000000001" customHeight="1">
      <c r="D150"/>
    </row>
    <row r="151" spans="1:4" ht="17.100000000000001" customHeight="1">
      <c r="A151" s="2"/>
    </row>
    <row r="152" spans="1:4" ht="17.100000000000001" customHeight="1">
      <c r="A152" s="2"/>
    </row>
    <row r="153" spans="1:4" ht="17.100000000000001" customHeight="1">
      <c r="A153" s="2"/>
      <c r="D153"/>
    </row>
    <row r="154" spans="1:4" ht="17.100000000000001" customHeight="1">
      <c r="A154" s="2"/>
      <c r="D154"/>
    </row>
    <row r="155" spans="1:4" ht="17.100000000000001" customHeight="1">
      <c r="A155" s="2"/>
      <c r="D155"/>
    </row>
    <row r="156" spans="1:4" ht="17.100000000000001" customHeight="1">
      <c r="A156" s="2"/>
      <c r="D156"/>
    </row>
    <row r="157" spans="1:4" ht="17.100000000000001" customHeight="1">
      <c r="A157" s="2"/>
      <c r="D157"/>
    </row>
    <row r="158" spans="1:4" ht="17.100000000000001" customHeight="1">
      <c r="D158"/>
    </row>
    <row r="159" spans="1:4" ht="17.100000000000001" customHeight="1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5"/>
  <sheetData>
    <row r="2" spans="2:10">
      <c r="B2" s="23"/>
      <c r="C2" s="91" t="s">
        <v>43</v>
      </c>
      <c r="D2" s="91" t="s">
        <v>61</v>
      </c>
      <c r="E2" s="91" t="s">
        <v>42</v>
      </c>
      <c r="F2" s="91" t="s">
        <v>124</v>
      </c>
      <c r="G2" s="91" t="s">
        <v>125</v>
      </c>
      <c r="H2" s="176" t="s">
        <v>126</v>
      </c>
      <c r="I2" s="176"/>
      <c r="J2" s="92"/>
    </row>
    <row r="3" spans="2:10" ht="28.9">
      <c r="B3" s="3" t="s">
        <v>26</v>
      </c>
      <c r="C3" s="4" t="s">
        <v>10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115</v>
      </c>
      <c r="I3" s="4" t="s">
        <v>132</v>
      </c>
      <c r="J3" s="93" t="s">
        <v>323</v>
      </c>
    </row>
    <row r="4" spans="2:10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>
      <c r="B34" s="23"/>
      <c r="C34" s="91" t="s">
        <v>43</v>
      </c>
      <c r="D34" s="91" t="s">
        <v>61</v>
      </c>
      <c r="E34" s="91" t="s">
        <v>42</v>
      </c>
      <c r="F34" s="91" t="s">
        <v>124</v>
      </c>
      <c r="G34" s="91" t="s">
        <v>125</v>
      </c>
      <c r="H34" s="176" t="s">
        <v>126</v>
      </c>
      <c r="I34" s="176"/>
      <c r="J34" s="92"/>
    </row>
    <row r="35" spans="2:10" ht="28.9">
      <c r="B35" s="3" t="s">
        <v>26</v>
      </c>
      <c r="C35" s="4" t="s">
        <v>131</v>
      </c>
      <c r="D35" s="4" t="s">
        <v>131</v>
      </c>
      <c r="E35" s="4" t="s">
        <v>131</v>
      </c>
      <c r="F35" s="4" t="s">
        <v>131</v>
      </c>
      <c r="G35" s="4" t="s">
        <v>131</v>
      </c>
      <c r="H35" s="4" t="s">
        <v>115</v>
      </c>
      <c r="I35" s="4" t="s">
        <v>132</v>
      </c>
      <c r="J35" s="93" t="s">
        <v>323</v>
      </c>
    </row>
    <row r="36" spans="2:10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83A53D-4621-4E2F-8534-38DBAD3196ED}"/>
</file>

<file path=customXml/itemProps2.xml><?xml version="1.0" encoding="utf-8"?>
<ds:datastoreItem xmlns:ds="http://schemas.openxmlformats.org/officeDocument/2006/customXml" ds:itemID="{7A8B6C29-1CD6-45D8-9BA3-716221A5C909}"/>
</file>

<file path=customXml/itemProps3.xml><?xml version="1.0" encoding="utf-8"?>
<ds:datastoreItem xmlns:ds="http://schemas.openxmlformats.org/officeDocument/2006/customXml" ds:itemID="{C86DC4CA-68AF-4609-8C56-F62F1A90B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 (Arine) van den Bor - de Jager (Mbor)</cp:lastModifiedBy>
  <cp:revision/>
  <dcterms:created xsi:type="dcterms:W3CDTF">2014-05-19T17:20:27Z</dcterms:created>
  <dcterms:modified xsi:type="dcterms:W3CDTF">2025-02-20T10:36:21Z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